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13_ncr:1_{971324B1-6E88-44D1-8350-1A8AF5E46143}" xr6:coauthVersionLast="47" xr6:coauthVersionMax="47" xr10:uidLastSave="{00000000-0000-0000-0000-000000000000}"/>
  <bookViews>
    <workbookView xWindow="-96" yWindow="0" windowWidth="11712" windowHeight="13704" firstSheet="1" activeTab="2" xr2:uid="{00000000-000D-0000-FFFF-FFFF00000000}"/>
  </bookViews>
  <sheets>
    <sheet name="MONTHENTRY" sheetId="8" state="hidden" r:id="rId1"/>
    <sheet name="Sum &amp; FG" sheetId="4" r:id="rId2"/>
    <sheet name="State Details (2)" sheetId="27" r:id="rId3"/>
    <sheet name="State Details" sheetId="12" r:id="rId4"/>
    <sheet name="LG Details" sheetId="17" r:id="rId5"/>
    <sheet name="Sumlgcs" sheetId="26" r:id="rId6"/>
    <sheet name="Ecology to States" sheetId="13" r:id="rId7"/>
    <sheet name="ECOLOGY TO INDIVIDUAL LGCS" sheetId="19" r:id="rId8"/>
    <sheet name="Ecology to LGCs" sheetId="21" r:id="rId9"/>
  </sheets>
  <definedNames>
    <definedName name="ACCTDATE">#REF!</definedName>
    <definedName name="acctmonth">MONTHENTRY!$F$6</definedName>
    <definedName name="previuosmonth">MONTHENTRY!$B$6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4" l="1"/>
  <c r="E43" i="21"/>
  <c r="D43" i="21"/>
  <c r="C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F780" i="19"/>
  <c r="E780" i="19"/>
  <c r="D780" i="19"/>
  <c r="F779" i="19"/>
  <c r="F778" i="19"/>
  <c r="F777" i="19"/>
  <c r="F776" i="19"/>
  <c r="F775" i="19"/>
  <c r="F774" i="19"/>
  <c r="F773" i="19"/>
  <c r="F772" i="19"/>
  <c r="F771" i="19"/>
  <c r="F770" i="19"/>
  <c r="F769" i="19"/>
  <c r="F768" i="19"/>
  <c r="F767" i="19"/>
  <c r="F766" i="19"/>
  <c r="F765" i="19"/>
  <c r="F764" i="19"/>
  <c r="F763" i="19"/>
  <c r="F762" i="19"/>
  <c r="F761" i="19"/>
  <c r="F760" i="19"/>
  <c r="F759" i="19"/>
  <c r="F758" i="19"/>
  <c r="F757" i="19"/>
  <c r="F756" i="19"/>
  <c r="F755" i="19"/>
  <c r="F754" i="19"/>
  <c r="F753" i="19"/>
  <c r="F752" i="19"/>
  <c r="F751" i="19"/>
  <c r="F750" i="19"/>
  <c r="F749" i="19"/>
  <c r="F748" i="19"/>
  <c r="F747" i="19"/>
  <c r="F746" i="19"/>
  <c r="F745" i="19"/>
  <c r="F744" i="19"/>
  <c r="F743" i="19"/>
  <c r="F742" i="19"/>
  <c r="F741" i="19"/>
  <c r="F740" i="19"/>
  <c r="F739" i="19"/>
  <c r="F738" i="19"/>
  <c r="F737" i="19"/>
  <c r="F736" i="19"/>
  <c r="F735" i="19"/>
  <c r="F734" i="19"/>
  <c r="F733" i="19"/>
  <c r="F732" i="19"/>
  <c r="F731" i="19"/>
  <c r="F730" i="19"/>
  <c r="F729" i="19"/>
  <c r="F728" i="19"/>
  <c r="F727" i="19"/>
  <c r="F726" i="19"/>
  <c r="F725" i="19"/>
  <c r="F724" i="19"/>
  <c r="F723" i="19"/>
  <c r="F722" i="19"/>
  <c r="F721" i="19"/>
  <c r="F720" i="19"/>
  <c r="F719" i="19"/>
  <c r="F718" i="19"/>
  <c r="F717" i="19"/>
  <c r="F716" i="19"/>
  <c r="F715" i="19"/>
  <c r="F714" i="19"/>
  <c r="F713" i="19"/>
  <c r="F712" i="19"/>
  <c r="F711" i="19"/>
  <c r="F710" i="19"/>
  <c r="F709" i="19"/>
  <c r="F708" i="19"/>
  <c r="F707" i="19"/>
  <c r="F706" i="19"/>
  <c r="F705" i="19"/>
  <c r="F704" i="19"/>
  <c r="F703" i="19"/>
  <c r="F702" i="19"/>
  <c r="F701" i="19"/>
  <c r="F700" i="19"/>
  <c r="F699" i="19"/>
  <c r="F698" i="19"/>
  <c r="F697" i="19"/>
  <c r="F696" i="19"/>
  <c r="F695" i="19"/>
  <c r="F694" i="19"/>
  <c r="F693" i="19"/>
  <c r="F692" i="19"/>
  <c r="F691" i="19"/>
  <c r="F690" i="19"/>
  <c r="F689" i="19"/>
  <c r="F688" i="19"/>
  <c r="F687" i="19"/>
  <c r="F686" i="19"/>
  <c r="F685" i="19"/>
  <c r="F684" i="19"/>
  <c r="F683" i="19"/>
  <c r="F682" i="19"/>
  <c r="F681" i="19"/>
  <c r="F680" i="19"/>
  <c r="F679" i="19"/>
  <c r="F678" i="19"/>
  <c r="F677" i="19"/>
  <c r="F676" i="19"/>
  <c r="F675" i="19"/>
  <c r="F674" i="19"/>
  <c r="F673" i="19"/>
  <c r="F672" i="19"/>
  <c r="F671" i="19"/>
  <c r="F670" i="19"/>
  <c r="F669" i="19"/>
  <c r="F668" i="19"/>
  <c r="F667" i="19"/>
  <c r="F666" i="19"/>
  <c r="F665" i="19"/>
  <c r="F664" i="19"/>
  <c r="F663" i="19"/>
  <c r="F662" i="19"/>
  <c r="F661" i="19"/>
  <c r="F660" i="19"/>
  <c r="F659" i="19"/>
  <c r="F658" i="19"/>
  <c r="F657" i="19"/>
  <c r="F656" i="19"/>
  <c r="F655" i="19"/>
  <c r="F654" i="19"/>
  <c r="F653" i="19"/>
  <c r="F652" i="19"/>
  <c r="F651" i="19"/>
  <c r="F650" i="19"/>
  <c r="F649" i="19"/>
  <c r="F648" i="19"/>
  <c r="F647" i="19"/>
  <c r="F646" i="19"/>
  <c r="F645" i="19"/>
  <c r="F644" i="19"/>
  <c r="F643" i="19"/>
  <c r="F642" i="19"/>
  <c r="F641" i="19"/>
  <c r="F640" i="19"/>
  <c r="F639" i="19"/>
  <c r="F638" i="19"/>
  <c r="F637" i="19"/>
  <c r="F636" i="19"/>
  <c r="F635" i="19"/>
  <c r="F634" i="19"/>
  <c r="F633" i="19"/>
  <c r="F632" i="19"/>
  <c r="F631" i="19"/>
  <c r="F630" i="19"/>
  <c r="F629" i="19"/>
  <c r="F628" i="19"/>
  <c r="F627" i="19"/>
  <c r="F626" i="19"/>
  <c r="F625" i="19"/>
  <c r="F624" i="19"/>
  <c r="F623" i="19"/>
  <c r="F622" i="19"/>
  <c r="F621" i="19"/>
  <c r="F620" i="19"/>
  <c r="F619" i="19"/>
  <c r="F618" i="19"/>
  <c r="F617" i="19"/>
  <c r="F616" i="19"/>
  <c r="F615" i="19"/>
  <c r="F614" i="19"/>
  <c r="F613" i="19"/>
  <c r="F612" i="19"/>
  <c r="F611" i="19"/>
  <c r="F610" i="19"/>
  <c r="F609" i="19"/>
  <c r="F608" i="19"/>
  <c r="F607" i="19"/>
  <c r="F606" i="19"/>
  <c r="F605" i="19"/>
  <c r="F604" i="19"/>
  <c r="F603" i="19"/>
  <c r="F602" i="19"/>
  <c r="F601" i="19"/>
  <c r="F600" i="19"/>
  <c r="F599" i="19"/>
  <c r="F598" i="19"/>
  <c r="F597" i="19"/>
  <c r="F596" i="19"/>
  <c r="F595" i="19"/>
  <c r="F594" i="19"/>
  <c r="F593" i="19"/>
  <c r="F592" i="19"/>
  <c r="F591" i="19"/>
  <c r="F590" i="19"/>
  <c r="F589" i="19"/>
  <c r="F588" i="19"/>
  <c r="F587" i="19"/>
  <c r="F586" i="19"/>
  <c r="F585" i="19"/>
  <c r="F584" i="19"/>
  <c r="F583" i="19"/>
  <c r="F582" i="19"/>
  <c r="F581" i="19"/>
  <c r="F580" i="19"/>
  <c r="F579" i="19"/>
  <c r="F578" i="19"/>
  <c r="F577" i="19"/>
  <c r="F576" i="19"/>
  <c r="F575" i="19"/>
  <c r="F574" i="19"/>
  <c r="F573" i="19"/>
  <c r="F572" i="19"/>
  <c r="F571" i="19"/>
  <c r="F570" i="19"/>
  <c r="F569" i="19"/>
  <c r="F568" i="19"/>
  <c r="F567" i="19"/>
  <c r="F566" i="19"/>
  <c r="F565" i="19"/>
  <c r="F564" i="19"/>
  <c r="F563" i="19"/>
  <c r="F562" i="19"/>
  <c r="F561" i="19"/>
  <c r="F560" i="19"/>
  <c r="F559" i="19"/>
  <c r="F558" i="19"/>
  <c r="F557" i="19"/>
  <c r="F556" i="19"/>
  <c r="F555" i="19"/>
  <c r="F554" i="19"/>
  <c r="F553" i="19"/>
  <c r="F552" i="19"/>
  <c r="F551" i="19"/>
  <c r="F550" i="19"/>
  <c r="F549" i="19"/>
  <c r="F548" i="19"/>
  <c r="F547" i="19"/>
  <c r="F546" i="19"/>
  <c r="F545" i="19"/>
  <c r="F544" i="19"/>
  <c r="F543" i="19"/>
  <c r="F542" i="19"/>
  <c r="F541" i="19"/>
  <c r="F540" i="19"/>
  <c r="F539" i="19"/>
  <c r="F538" i="19"/>
  <c r="F537" i="19"/>
  <c r="F536" i="19"/>
  <c r="F535" i="19"/>
  <c r="F534" i="19"/>
  <c r="F533" i="19"/>
  <c r="F532" i="19"/>
  <c r="F531" i="19"/>
  <c r="F530" i="19"/>
  <c r="F529" i="19"/>
  <c r="F528" i="19"/>
  <c r="F527" i="19"/>
  <c r="F526" i="19"/>
  <c r="F525" i="19"/>
  <c r="F524" i="19"/>
  <c r="F523" i="19"/>
  <c r="F522" i="19"/>
  <c r="F521" i="19"/>
  <c r="F520" i="19"/>
  <c r="F519" i="19"/>
  <c r="F518" i="19"/>
  <c r="F517" i="19"/>
  <c r="F516" i="19"/>
  <c r="F515" i="19"/>
  <c r="F514" i="19"/>
  <c r="F513" i="19"/>
  <c r="F512" i="19"/>
  <c r="F511" i="19"/>
  <c r="F510" i="19"/>
  <c r="F509" i="19"/>
  <c r="F508" i="19"/>
  <c r="F507" i="19"/>
  <c r="F506" i="19"/>
  <c r="F505" i="19"/>
  <c r="F504" i="19"/>
  <c r="F503" i="19"/>
  <c r="F502" i="19"/>
  <c r="F501" i="19"/>
  <c r="F500" i="19"/>
  <c r="F499" i="19"/>
  <c r="F498" i="19"/>
  <c r="F497" i="19"/>
  <c r="F496" i="19"/>
  <c r="F495" i="19"/>
  <c r="F494" i="19"/>
  <c r="F493" i="19"/>
  <c r="F492" i="19"/>
  <c r="F491" i="19"/>
  <c r="F490" i="19"/>
  <c r="F489" i="19"/>
  <c r="F488" i="19"/>
  <c r="F487" i="19"/>
  <c r="F486" i="19"/>
  <c r="F485" i="19"/>
  <c r="F484" i="19"/>
  <c r="F483" i="19"/>
  <c r="F482" i="19"/>
  <c r="F481" i="19"/>
  <c r="F480" i="19"/>
  <c r="F479" i="19"/>
  <c r="F478" i="19"/>
  <c r="F477" i="19"/>
  <c r="F476" i="19"/>
  <c r="F475" i="19"/>
  <c r="F474" i="19"/>
  <c r="F473" i="19"/>
  <c r="F472" i="19"/>
  <c r="F471" i="19"/>
  <c r="F470" i="19"/>
  <c r="F469" i="19"/>
  <c r="F468" i="19"/>
  <c r="F467" i="19"/>
  <c r="F466" i="19"/>
  <c r="F465" i="19"/>
  <c r="F464" i="19"/>
  <c r="F463" i="19"/>
  <c r="F462" i="19"/>
  <c r="F461" i="19"/>
  <c r="F460" i="19"/>
  <c r="F459" i="19"/>
  <c r="F458" i="19"/>
  <c r="F457" i="19"/>
  <c r="F456" i="19"/>
  <c r="F455" i="19"/>
  <c r="F454" i="19"/>
  <c r="F453" i="19"/>
  <c r="F452" i="19"/>
  <c r="F451" i="19"/>
  <c r="F450" i="19"/>
  <c r="F449" i="19"/>
  <c r="F448" i="19"/>
  <c r="F447" i="19"/>
  <c r="F446" i="19"/>
  <c r="F445" i="19"/>
  <c r="F444" i="19"/>
  <c r="F443" i="19"/>
  <c r="F442" i="19"/>
  <c r="F441" i="19"/>
  <c r="F440" i="19"/>
  <c r="F439" i="19"/>
  <c r="F438" i="19"/>
  <c r="F437" i="19"/>
  <c r="F436" i="19"/>
  <c r="F435" i="19"/>
  <c r="F434" i="19"/>
  <c r="F433" i="19"/>
  <c r="F432" i="19"/>
  <c r="F431" i="19"/>
  <c r="F430" i="19"/>
  <c r="F429" i="19"/>
  <c r="F428" i="19"/>
  <c r="F427" i="19"/>
  <c r="F426" i="19"/>
  <c r="F425" i="19"/>
  <c r="F424" i="19"/>
  <c r="F423" i="19"/>
  <c r="F422" i="19"/>
  <c r="F421" i="19"/>
  <c r="F420" i="19"/>
  <c r="F419" i="19"/>
  <c r="F418" i="19"/>
  <c r="F417" i="19"/>
  <c r="F416" i="19"/>
  <c r="F415" i="19"/>
  <c r="F414" i="19"/>
  <c r="F413" i="19"/>
  <c r="F412" i="19"/>
  <c r="F411" i="19"/>
  <c r="F410" i="19"/>
  <c r="F409" i="19"/>
  <c r="F408" i="19"/>
  <c r="F407" i="19"/>
  <c r="F406" i="19"/>
  <c r="F405" i="19"/>
  <c r="F404" i="19"/>
  <c r="F403" i="19"/>
  <c r="F402" i="19"/>
  <c r="F401" i="19"/>
  <c r="F400" i="19"/>
  <c r="F399" i="19"/>
  <c r="F398" i="19"/>
  <c r="F397" i="19"/>
  <c r="F396" i="19"/>
  <c r="F395" i="19"/>
  <c r="F394" i="19"/>
  <c r="F393" i="19"/>
  <c r="F392" i="19"/>
  <c r="F391" i="19"/>
  <c r="F390" i="19"/>
  <c r="F389" i="19"/>
  <c r="F388" i="19"/>
  <c r="F387" i="19"/>
  <c r="F386" i="19"/>
  <c r="F385" i="19"/>
  <c r="F384" i="19"/>
  <c r="F383" i="19"/>
  <c r="F382" i="19"/>
  <c r="F381" i="19"/>
  <c r="F380" i="19"/>
  <c r="F379" i="19"/>
  <c r="F378" i="19"/>
  <c r="F377" i="19"/>
  <c r="F376" i="19"/>
  <c r="F375" i="19"/>
  <c r="F374" i="19"/>
  <c r="F373" i="19"/>
  <c r="F372" i="19"/>
  <c r="F371" i="19"/>
  <c r="F370" i="19"/>
  <c r="F369" i="19"/>
  <c r="F368" i="19"/>
  <c r="F367" i="19"/>
  <c r="F366" i="19"/>
  <c r="F365" i="19"/>
  <c r="F364" i="19"/>
  <c r="F363" i="19"/>
  <c r="F362" i="19"/>
  <c r="F361" i="19"/>
  <c r="F360" i="19"/>
  <c r="F359" i="19"/>
  <c r="F358" i="19"/>
  <c r="F357" i="19"/>
  <c r="F356" i="19"/>
  <c r="F355" i="19"/>
  <c r="F354" i="19"/>
  <c r="F353" i="19"/>
  <c r="F352" i="19"/>
  <c r="F351" i="19"/>
  <c r="F350" i="19"/>
  <c r="F349" i="19"/>
  <c r="F348" i="19"/>
  <c r="F347" i="19"/>
  <c r="F346" i="19"/>
  <c r="F345" i="19"/>
  <c r="F344" i="19"/>
  <c r="F343" i="19"/>
  <c r="F342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4" i="19"/>
  <c r="F323" i="19"/>
  <c r="F322" i="19"/>
  <c r="F321" i="19"/>
  <c r="F320" i="19"/>
  <c r="F319" i="19"/>
  <c r="F318" i="19"/>
  <c r="F317" i="19"/>
  <c r="F316" i="19"/>
  <c r="F315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3" i="19"/>
  <c r="F292" i="19"/>
  <c r="F291" i="19"/>
  <c r="F290" i="19"/>
  <c r="F289" i="19"/>
  <c r="F288" i="19"/>
  <c r="F287" i="19"/>
  <c r="F286" i="19"/>
  <c r="F285" i="19"/>
  <c r="F284" i="19"/>
  <c r="F283" i="19"/>
  <c r="F282" i="19"/>
  <c r="F281" i="19"/>
  <c r="F280" i="19"/>
  <c r="F279" i="19"/>
  <c r="F278" i="19"/>
  <c r="F277" i="19"/>
  <c r="F276" i="19"/>
  <c r="F275" i="19"/>
  <c r="F274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E42" i="13"/>
  <c r="D42" i="13"/>
  <c r="C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K43" i="26"/>
  <c r="J43" i="26"/>
  <c r="I43" i="26"/>
  <c r="H43" i="26"/>
  <c r="G43" i="26"/>
  <c r="F43" i="26"/>
  <c r="E43" i="26"/>
  <c r="D43" i="26"/>
  <c r="C43" i="26"/>
  <c r="K42" i="26"/>
  <c r="I42" i="26"/>
  <c r="K41" i="26"/>
  <c r="I41" i="26"/>
  <c r="K40" i="26"/>
  <c r="I40" i="26"/>
  <c r="K39" i="26"/>
  <c r="I39" i="26"/>
  <c r="K38" i="26"/>
  <c r="I38" i="26"/>
  <c r="K37" i="26"/>
  <c r="I37" i="26"/>
  <c r="H37" i="26"/>
  <c r="K36" i="26"/>
  <c r="I36" i="26"/>
  <c r="H36" i="26"/>
  <c r="K35" i="26"/>
  <c r="I35" i="26"/>
  <c r="K34" i="26"/>
  <c r="I34" i="26"/>
  <c r="K33" i="26"/>
  <c r="I33" i="26"/>
  <c r="H33" i="26"/>
  <c r="K32" i="26"/>
  <c r="I32" i="26"/>
  <c r="K31" i="26"/>
  <c r="I31" i="26"/>
  <c r="H31" i="26"/>
  <c r="K30" i="26"/>
  <c r="I30" i="26"/>
  <c r="K29" i="26"/>
  <c r="I29" i="26"/>
  <c r="K28" i="26"/>
  <c r="I28" i="26"/>
  <c r="H28" i="26"/>
  <c r="K27" i="26"/>
  <c r="I27" i="26"/>
  <c r="H27" i="26"/>
  <c r="K26" i="26"/>
  <c r="I26" i="26"/>
  <c r="H26" i="26"/>
  <c r="K25" i="26"/>
  <c r="I25" i="26"/>
  <c r="K24" i="26"/>
  <c r="I24" i="26"/>
  <c r="D24" i="26"/>
  <c r="K23" i="26"/>
  <c r="I23" i="26"/>
  <c r="K22" i="26"/>
  <c r="I22" i="26"/>
  <c r="K21" i="26"/>
  <c r="I21" i="26"/>
  <c r="H21" i="26"/>
  <c r="K20" i="26"/>
  <c r="I20" i="26"/>
  <c r="K19" i="26"/>
  <c r="I19" i="26"/>
  <c r="K18" i="26"/>
  <c r="I18" i="26"/>
  <c r="K17" i="26"/>
  <c r="I17" i="26"/>
  <c r="H17" i="26"/>
  <c r="K16" i="26"/>
  <c r="I16" i="26"/>
  <c r="D16" i="26"/>
  <c r="K15" i="26"/>
  <c r="I15" i="26"/>
  <c r="H15" i="26"/>
  <c r="K14" i="26"/>
  <c r="I14" i="26"/>
  <c r="H14" i="26"/>
  <c r="K13" i="26"/>
  <c r="I13" i="26"/>
  <c r="K12" i="26"/>
  <c r="I12" i="26"/>
  <c r="H12" i="26"/>
  <c r="K11" i="26"/>
  <c r="I11" i="26"/>
  <c r="H11" i="26"/>
  <c r="K10" i="26"/>
  <c r="I10" i="26"/>
  <c r="K9" i="26"/>
  <c r="I9" i="26"/>
  <c r="K8" i="26"/>
  <c r="I8" i="26"/>
  <c r="H8" i="26"/>
  <c r="K7" i="26"/>
  <c r="I7" i="26"/>
  <c r="K6" i="26"/>
  <c r="I6" i="26"/>
  <c r="H6" i="26"/>
  <c r="M413" i="17"/>
  <c r="L413" i="17"/>
  <c r="K413" i="17"/>
  <c r="J413" i="17"/>
  <c r="I413" i="17"/>
  <c r="H413" i="17"/>
  <c r="G413" i="17"/>
  <c r="F413" i="17"/>
  <c r="E413" i="17"/>
  <c r="AA412" i="17"/>
  <c r="Y412" i="17"/>
  <c r="T412" i="17"/>
  <c r="M412" i="17"/>
  <c r="K412" i="17"/>
  <c r="F412" i="17"/>
  <c r="AA411" i="17"/>
  <c r="Z411" i="17"/>
  <c r="Y411" i="17"/>
  <c r="X411" i="17"/>
  <c r="W411" i="17"/>
  <c r="V411" i="17"/>
  <c r="U411" i="17"/>
  <c r="T411" i="17"/>
  <c r="S411" i="17"/>
  <c r="M411" i="17"/>
  <c r="K411" i="17"/>
  <c r="F411" i="17"/>
  <c r="AA410" i="17"/>
  <c r="Y410" i="17"/>
  <c r="M410" i="17"/>
  <c r="K410" i="17"/>
  <c r="F410" i="17"/>
  <c r="AA409" i="17"/>
  <c r="Y409" i="17"/>
  <c r="M409" i="17"/>
  <c r="K409" i="17"/>
  <c r="F409" i="17"/>
  <c r="AA408" i="17"/>
  <c r="Y408" i="17"/>
  <c r="M408" i="17"/>
  <c r="K408" i="17"/>
  <c r="F408" i="17"/>
  <c r="AA407" i="17"/>
  <c r="Y407" i="17"/>
  <c r="M407" i="17"/>
  <c r="K407" i="17"/>
  <c r="F407" i="17"/>
  <c r="AA406" i="17"/>
  <c r="Y406" i="17"/>
  <c r="M406" i="17"/>
  <c r="K406" i="17"/>
  <c r="F406" i="17"/>
  <c r="AA405" i="17"/>
  <c r="Y405" i="17"/>
  <c r="M405" i="17"/>
  <c r="K405" i="17"/>
  <c r="F405" i="17"/>
  <c r="AA404" i="17"/>
  <c r="Z404" i="17"/>
  <c r="Y404" i="17"/>
  <c r="X404" i="17"/>
  <c r="W404" i="17"/>
  <c r="V404" i="17"/>
  <c r="U404" i="17"/>
  <c r="T404" i="17"/>
  <c r="S404" i="17"/>
  <c r="M404" i="17"/>
  <c r="K404" i="17"/>
  <c r="F404" i="17"/>
  <c r="AA403" i="17"/>
  <c r="Y403" i="17"/>
  <c r="M403" i="17"/>
  <c r="K403" i="17"/>
  <c r="F403" i="17"/>
  <c r="AA402" i="17"/>
  <c r="Y402" i="17"/>
  <c r="M402" i="17"/>
  <c r="K402" i="17"/>
  <c r="F402" i="17"/>
  <c r="AA401" i="17"/>
  <c r="Y401" i="17"/>
  <c r="M401" i="17"/>
  <c r="K401" i="17"/>
  <c r="F401" i="17"/>
  <c r="AA400" i="17"/>
  <c r="Y400" i="17"/>
  <c r="M400" i="17"/>
  <c r="K400" i="17"/>
  <c r="F400" i="17"/>
  <c r="AA399" i="17"/>
  <c r="Y399" i="17"/>
  <c r="M399" i="17"/>
  <c r="K399" i="17"/>
  <c r="F399" i="17"/>
  <c r="AA398" i="17"/>
  <c r="Y398" i="17"/>
  <c r="M398" i="17"/>
  <c r="K398" i="17"/>
  <c r="F398" i="17"/>
  <c r="AA397" i="17"/>
  <c r="Y397" i="17"/>
  <c r="M397" i="17"/>
  <c r="K397" i="17"/>
  <c r="F397" i="17"/>
  <c r="AA396" i="17"/>
  <c r="Y396" i="17"/>
  <c r="M396" i="17"/>
  <c r="K396" i="17"/>
  <c r="F396" i="17"/>
  <c r="AA395" i="17"/>
  <c r="Y395" i="17"/>
  <c r="M395" i="17"/>
  <c r="K395" i="17"/>
  <c r="F395" i="17"/>
  <c r="AA394" i="17"/>
  <c r="Y394" i="17"/>
  <c r="M394" i="17"/>
  <c r="K394" i="17"/>
  <c r="F394" i="17"/>
  <c r="AA393" i="17"/>
  <c r="Y393" i="17"/>
  <c r="M393" i="17"/>
  <c r="K393" i="17"/>
  <c r="F393" i="17"/>
  <c r="AA392" i="17"/>
  <c r="Y392" i="17"/>
  <c r="M392" i="17"/>
  <c r="K392" i="17"/>
  <c r="F392" i="17"/>
  <c r="AA391" i="17"/>
  <c r="Y391" i="17"/>
  <c r="M391" i="17"/>
  <c r="K391" i="17"/>
  <c r="F391" i="17"/>
  <c r="AA390" i="17"/>
  <c r="Y390" i="17"/>
  <c r="M390" i="17"/>
  <c r="K390" i="17"/>
  <c r="F390" i="17"/>
  <c r="AA389" i="17"/>
  <c r="Z389" i="17"/>
  <c r="Y389" i="17"/>
  <c r="X389" i="17"/>
  <c r="W389" i="17"/>
  <c r="V389" i="17"/>
  <c r="U389" i="17"/>
  <c r="T389" i="17"/>
  <c r="S389" i="17"/>
  <c r="M389" i="17"/>
  <c r="K389" i="17"/>
  <c r="F389" i="17"/>
  <c r="AA388" i="17"/>
  <c r="Y388" i="17"/>
  <c r="M388" i="17"/>
  <c r="K388" i="17"/>
  <c r="F388" i="17"/>
  <c r="AA387" i="17"/>
  <c r="Y387" i="17"/>
  <c r="M387" i="17"/>
  <c r="L387" i="17"/>
  <c r="K387" i="17"/>
  <c r="J387" i="17"/>
  <c r="I387" i="17"/>
  <c r="H387" i="17"/>
  <c r="G387" i="17"/>
  <c r="F387" i="17"/>
  <c r="E387" i="17"/>
  <c r="AA386" i="17"/>
  <c r="Y386" i="17"/>
  <c r="M386" i="17"/>
  <c r="K386" i="17"/>
  <c r="AA385" i="17"/>
  <c r="Y385" i="17"/>
  <c r="M385" i="17"/>
  <c r="K385" i="17"/>
  <c r="AA384" i="17"/>
  <c r="Y384" i="17"/>
  <c r="M384" i="17"/>
  <c r="K384" i="17"/>
  <c r="AA383" i="17"/>
  <c r="Y383" i="17"/>
  <c r="M383" i="17"/>
  <c r="K383" i="17"/>
  <c r="AA382" i="17"/>
  <c r="Y382" i="17"/>
  <c r="M382" i="17"/>
  <c r="K382" i="17"/>
  <c r="AA381" i="17"/>
  <c r="Y381" i="17"/>
  <c r="M381" i="17"/>
  <c r="K381" i="17"/>
  <c r="AA380" i="17"/>
  <c r="Y380" i="17"/>
  <c r="M380" i="17"/>
  <c r="K380" i="17"/>
  <c r="AA379" i="17"/>
  <c r="Y379" i="17"/>
  <c r="M379" i="17"/>
  <c r="K379" i="17"/>
  <c r="AA378" i="17"/>
  <c r="Y378" i="17"/>
  <c r="M378" i="17"/>
  <c r="K378" i="17"/>
  <c r="AA377" i="17"/>
  <c r="Y377" i="17"/>
  <c r="M377" i="17"/>
  <c r="K377" i="17"/>
  <c r="AA376" i="17"/>
  <c r="Y376" i="17"/>
  <c r="M376" i="17"/>
  <c r="K376" i="17"/>
  <c r="AA375" i="17"/>
  <c r="Y375" i="17"/>
  <c r="M375" i="17"/>
  <c r="K375" i="17"/>
  <c r="AA374" i="17"/>
  <c r="Y374" i="17"/>
  <c r="M374" i="17"/>
  <c r="K374" i="17"/>
  <c r="AA373" i="17"/>
  <c r="Y373" i="17"/>
  <c r="M373" i="17"/>
  <c r="K373" i="17"/>
  <c r="AA372" i="17"/>
  <c r="Y372" i="17"/>
  <c r="M372" i="17"/>
  <c r="K372" i="17"/>
  <c r="AA371" i="17"/>
  <c r="Z371" i="17"/>
  <c r="Y371" i="17"/>
  <c r="X371" i="17"/>
  <c r="W371" i="17"/>
  <c r="V371" i="17"/>
  <c r="U371" i="17"/>
  <c r="T371" i="17"/>
  <c r="S371" i="17"/>
  <c r="M371" i="17"/>
  <c r="K371" i="17"/>
  <c r="AA370" i="17"/>
  <c r="Y370" i="17"/>
  <c r="M370" i="17"/>
  <c r="K370" i="17"/>
  <c r="AA369" i="17"/>
  <c r="Y369" i="17"/>
  <c r="M369" i="17"/>
  <c r="K369" i="17"/>
  <c r="AA368" i="17"/>
  <c r="Y368" i="17"/>
  <c r="M368" i="17"/>
  <c r="K368" i="17"/>
  <c r="AA367" i="17"/>
  <c r="Y367" i="17"/>
  <c r="M367" i="17"/>
  <c r="K367" i="17"/>
  <c r="AA366" i="17"/>
  <c r="Y366" i="17"/>
  <c r="M366" i="17"/>
  <c r="K366" i="17"/>
  <c r="AA365" i="17"/>
  <c r="Y365" i="17"/>
  <c r="M365" i="17"/>
  <c r="K365" i="17"/>
  <c r="AA364" i="17"/>
  <c r="Y364" i="17"/>
  <c r="M364" i="17"/>
  <c r="K364" i="17"/>
  <c r="AA363" i="17"/>
  <c r="Y363" i="17"/>
  <c r="M363" i="17"/>
  <c r="L363" i="17"/>
  <c r="K363" i="17"/>
  <c r="J363" i="17"/>
  <c r="I363" i="17"/>
  <c r="H363" i="17"/>
  <c r="G363" i="17"/>
  <c r="F363" i="17"/>
  <c r="E363" i="17"/>
  <c r="AA362" i="17"/>
  <c r="Y362" i="17"/>
  <c r="M362" i="17"/>
  <c r="K362" i="17"/>
  <c r="AA361" i="17"/>
  <c r="Y361" i="17"/>
  <c r="M361" i="17"/>
  <c r="K361" i="17"/>
  <c r="AA360" i="17"/>
  <c r="Y360" i="17"/>
  <c r="M360" i="17"/>
  <c r="K360" i="17"/>
  <c r="AA359" i="17"/>
  <c r="Y359" i="17"/>
  <c r="M359" i="17"/>
  <c r="K359" i="17"/>
  <c r="AA358" i="17"/>
  <c r="Y358" i="17"/>
  <c r="M358" i="17"/>
  <c r="K358" i="17"/>
  <c r="AA357" i="17"/>
  <c r="Y357" i="17"/>
  <c r="M357" i="17"/>
  <c r="K357" i="17"/>
  <c r="AA356" i="17"/>
  <c r="Y356" i="17"/>
  <c r="M356" i="17"/>
  <c r="K356" i="17"/>
  <c r="AA355" i="17"/>
  <c r="Y355" i="17"/>
  <c r="M355" i="17"/>
  <c r="K355" i="17"/>
  <c r="AA354" i="17"/>
  <c r="Z354" i="17"/>
  <c r="Y354" i="17"/>
  <c r="X354" i="17"/>
  <c r="W354" i="17"/>
  <c r="V354" i="17"/>
  <c r="U354" i="17"/>
  <c r="T354" i="17"/>
  <c r="S354" i="17"/>
  <c r="M354" i="17"/>
  <c r="K354" i="17"/>
  <c r="AA353" i="17"/>
  <c r="Y353" i="17"/>
  <c r="M353" i="17"/>
  <c r="K353" i="17"/>
  <c r="AA352" i="17"/>
  <c r="Y352" i="17"/>
  <c r="M352" i="17"/>
  <c r="K352" i="17"/>
  <c r="AA351" i="17"/>
  <c r="Y351" i="17"/>
  <c r="M351" i="17"/>
  <c r="K351" i="17"/>
  <c r="AA350" i="17"/>
  <c r="Y350" i="17"/>
  <c r="M350" i="17"/>
  <c r="K350" i="17"/>
  <c r="AA349" i="17"/>
  <c r="Y349" i="17"/>
  <c r="M349" i="17"/>
  <c r="K349" i="17"/>
  <c r="AA348" i="17"/>
  <c r="Y348" i="17"/>
  <c r="M348" i="17"/>
  <c r="K348" i="17"/>
  <c r="AA347" i="17"/>
  <c r="Y347" i="17"/>
  <c r="M347" i="17"/>
  <c r="K347" i="17"/>
  <c r="AA346" i="17"/>
  <c r="Y346" i="17"/>
  <c r="M346" i="17"/>
  <c r="K346" i="17"/>
  <c r="AA345" i="17"/>
  <c r="Y345" i="17"/>
  <c r="M345" i="17"/>
  <c r="K345" i="17"/>
  <c r="AA344" i="17"/>
  <c r="Y344" i="17"/>
  <c r="M344" i="17"/>
  <c r="K344" i="17"/>
  <c r="AA343" i="17"/>
  <c r="Y343" i="17"/>
  <c r="M343" i="17"/>
  <c r="K343" i="17"/>
  <c r="AA342" i="17"/>
  <c r="Y342" i="17"/>
  <c r="M342" i="17"/>
  <c r="K342" i="17"/>
  <c r="AA341" i="17"/>
  <c r="Y341" i="17"/>
  <c r="M341" i="17"/>
  <c r="K341" i="17"/>
  <c r="AA340" i="17"/>
  <c r="Y340" i="17"/>
  <c r="M340" i="17"/>
  <c r="K340" i="17"/>
  <c r="AA339" i="17"/>
  <c r="Y339" i="17"/>
  <c r="M339" i="17"/>
  <c r="K339" i="17"/>
  <c r="AA338" i="17"/>
  <c r="Y338" i="17"/>
  <c r="M338" i="17"/>
  <c r="K338" i="17"/>
  <c r="AA337" i="17"/>
  <c r="Y337" i="17"/>
  <c r="M337" i="17"/>
  <c r="K337" i="17"/>
  <c r="AA336" i="17"/>
  <c r="Y336" i="17"/>
  <c r="M336" i="17"/>
  <c r="K336" i="17"/>
  <c r="AA335" i="17"/>
  <c r="Y335" i="17"/>
  <c r="N335" i="17"/>
  <c r="M335" i="17"/>
  <c r="L335" i="17"/>
  <c r="K335" i="17"/>
  <c r="J335" i="17"/>
  <c r="I335" i="17"/>
  <c r="H335" i="17"/>
  <c r="G335" i="17"/>
  <c r="F335" i="17"/>
  <c r="E335" i="17"/>
  <c r="AA334" i="17"/>
  <c r="Y334" i="17"/>
  <c r="M334" i="17"/>
  <c r="K334" i="17"/>
  <c r="J334" i="17"/>
  <c r="AA333" i="17"/>
  <c r="Y333" i="17"/>
  <c r="M333" i="17"/>
  <c r="K333" i="17"/>
  <c r="J333" i="17"/>
  <c r="AA332" i="17"/>
  <c r="Y332" i="17"/>
  <c r="M332" i="17"/>
  <c r="K332" i="17"/>
  <c r="J332" i="17"/>
  <c r="AA331" i="17"/>
  <c r="Y331" i="17"/>
  <c r="M331" i="17"/>
  <c r="K331" i="17"/>
  <c r="J331" i="17"/>
  <c r="AA330" i="17"/>
  <c r="Z330" i="17"/>
  <c r="Y330" i="17"/>
  <c r="X330" i="17"/>
  <c r="W330" i="17"/>
  <c r="V330" i="17"/>
  <c r="U330" i="17"/>
  <c r="T330" i="17"/>
  <c r="S330" i="17"/>
  <c r="M330" i="17"/>
  <c r="K330" i="17"/>
  <c r="J330" i="17"/>
  <c r="AA329" i="17"/>
  <c r="Y329" i="17"/>
  <c r="X329" i="17"/>
  <c r="M329" i="17"/>
  <c r="K329" i="17"/>
  <c r="J329" i="17"/>
  <c r="AA328" i="17"/>
  <c r="Y328" i="17"/>
  <c r="X328" i="17"/>
  <c r="M328" i="17"/>
  <c r="K328" i="17"/>
  <c r="J328" i="17"/>
  <c r="AA327" i="17"/>
  <c r="Y327" i="17"/>
  <c r="X327" i="17"/>
  <c r="M327" i="17"/>
  <c r="K327" i="17"/>
  <c r="J327" i="17"/>
  <c r="AA326" i="17"/>
  <c r="Y326" i="17"/>
  <c r="X326" i="17"/>
  <c r="M326" i="17"/>
  <c r="K326" i="17"/>
  <c r="J326" i="17"/>
  <c r="AA325" i="17"/>
  <c r="Y325" i="17"/>
  <c r="X325" i="17"/>
  <c r="M325" i="17"/>
  <c r="K325" i="17"/>
  <c r="J325" i="17"/>
  <c r="AA324" i="17"/>
  <c r="Y324" i="17"/>
  <c r="X324" i="17"/>
  <c r="M324" i="17"/>
  <c r="K324" i="17"/>
  <c r="J324" i="17"/>
  <c r="AA323" i="17"/>
  <c r="Y323" i="17"/>
  <c r="X323" i="17"/>
  <c r="M323" i="17"/>
  <c r="K323" i="17"/>
  <c r="J323" i="17"/>
  <c r="AA322" i="17"/>
  <c r="Y322" i="17"/>
  <c r="X322" i="17"/>
  <c r="M322" i="17"/>
  <c r="K322" i="17"/>
  <c r="J322" i="17"/>
  <c r="AA321" i="17"/>
  <c r="Y321" i="17"/>
  <c r="X321" i="17"/>
  <c r="M321" i="17"/>
  <c r="K321" i="17"/>
  <c r="J321" i="17"/>
  <c r="AA320" i="17"/>
  <c r="Y320" i="17"/>
  <c r="X320" i="17"/>
  <c r="M320" i="17"/>
  <c r="K320" i="17"/>
  <c r="J320" i="17"/>
  <c r="AA319" i="17"/>
  <c r="Y319" i="17"/>
  <c r="X319" i="17"/>
  <c r="M319" i="17"/>
  <c r="K319" i="17"/>
  <c r="J319" i="17"/>
  <c r="AA318" i="17"/>
  <c r="Y318" i="17"/>
  <c r="X318" i="17"/>
  <c r="M318" i="17"/>
  <c r="K318" i="17"/>
  <c r="J318" i="17"/>
  <c r="AA317" i="17"/>
  <c r="Y317" i="17"/>
  <c r="X317" i="17"/>
  <c r="M317" i="17"/>
  <c r="K317" i="17"/>
  <c r="J317" i="17"/>
  <c r="AA316" i="17"/>
  <c r="Y316" i="17"/>
  <c r="X316" i="17"/>
  <c r="M316" i="17"/>
  <c r="K316" i="17"/>
  <c r="J316" i="17"/>
  <c r="AA315" i="17"/>
  <c r="Y315" i="17"/>
  <c r="X315" i="17"/>
  <c r="M315" i="17"/>
  <c r="K315" i="17"/>
  <c r="J315" i="17"/>
  <c r="AA314" i="17"/>
  <c r="Y314" i="17"/>
  <c r="X314" i="17"/>
  <c r="M314" i="17"/>
  <c r="K314" i="17"/>
  <c r="J314" i="17"/>
  <c r="AA313" i="17"/>
  <c r="Y313" i="17"/>
  <c r="X313" i="17"/>
  <c r="M313" i="17"/>
  <c r="K313" i="17"/>
  <c r="J313" i="17"/>
  <c r="AA312" i="17"/>
  <c r="Y312" i="17"/>
  <c r="X312" i="17"/>
  <c r="M312" i="17"/>
  <c r="K312" i="17"/>
  <c r="J312" i="17"/>
  <c r="AA311" i="17"/>
  <c r="Y311" i="17"/>
  <c r="X311" i="17"/>
  <c r="M311" i="17"/>
  <c r="K311" i="17"/>
  <c r="J311" i="17"/>
  <c r="AA310" i="17"/>
  <c r="Y310" i="17"/>
  <c r="X310" i="17"/>
  <c r="M310" i="17"/>
  <c r="K310" i="17"/>
  <c r="J310" i="17"/>
  <c r="AA309" i="17"/>
  <c r="Y309" i="17"/>
  <c r="X309" i="17"/>
  <c r="M309" i="17"/>
  <c r="K309" i="17"/>
  <c r="J309" i="17"/>
  <c r="AA308" i="17"/>
  <c r="Y308" i="17"/>
  <c r="X308" i="17"/>
  <c r="M308" i="17"/>
  <c r="K308" i="17"/>
  <c r="J308" i="17"/>
  <c r="AA307" i="17"/>
  <c r="Y307" i="17"/>
  <c r="X307" i="17"/>
  <c r="M307" i="17"/>
  <c r="L307" i="17"/>
  <c r="K307" i="17"/>
  <c r="J307" i="17"/>
  <c r="I307" i="17"/>
  <c r="H307" i="17"/>
  <c r="G307" i="17"/>
  <c r="F307" i="17"/>
  <c r="E307" i="17"/>
  <c r="AA306" i="17"/>
  <c r="Z306" i="17"/>
  <c r="Y306" i="17"/>
  <c r="X306" i="17"/>
  <c r="W306" i="17"/>
  <c r="V306" i="17"/>
  <c r="U306" i="17"/>
  <c r="T306" i="17"/>
  <c r="S306" i="17"/>
  <c r="M306" i="17"/>
  <c r="K306" i="17"/>
  <c r="AA305" i="17"/>
  <c r="Y305" i="17"/>
  <c r="X305" i="17"/>
  <c r="M305" i="17"/>
  <c r="K305" i="17"/>
  <c r="AA304" i="17"/>
  <c r="Y304" i="17"/>
  <c r="X304" i="17"/>
  <c r="M304" i="17"/>
  <c r="K304" i="17"/>
  <c r="AA303" i="17"/>
  <c r="Y303" i="17"/>
  <c r="X303" i="17"/>
  <c r="M303" i="17"/>
  <c r="K303" i="17"/>
  <c r="AA302" i="17"/>
  <c r="Y302" i="17"/>
  <c r="X302" i="17"/>
  <c r="M302" i="17"/>
  <c r="K302" i="17"/>
  <c r="AA301" i="17"/>
  <c r="Y301" i="17"/>
  <c r="X301" i="17"/>
  <c r="M301" i="17"/>
  <c r="K301" i="17"/>
  <c r="AA300" i="17"/>
  <c r="Y300" i="17"/>
  <c r="X300" i="17"/>
  <c r="M300" i="17"/>
  <c r="K300" i="17"/>
  <c r="AA299" i="17"/>
  <c r="Y299" i="17"/>
  <c r="X299" i="17"/>
  <c r="M299" i="17"/>
  <c r="K299" i="17"/>
  <c r="AA298" i="17"/>
  <c r="Y298" i="17"/>
  <c r="X298" i="17"/>
  <c r="M298" i="17"/>
  <c r="K298" i="17"/>
  <c r="AA297" i="17"/>
  <c r="Y297" i="17"/>
  <c r="X297" i="17"/>
  <c r="M297" i="17"/>
  <c r="K297" i="17"/>
  <c r="AA296" i="17"/>
  <c r="Y296" i="17"/>
  <c r="X296" i="17"/>
  <c r="M296" i="17"/>
  <c r="K296" i="17"/>
  <c r="AA295" i="17"/>
  <c r="Y295" i="17"/>
  <c r="X295" i="17"/>
  <c r="M295" i="17"/>
  <c r="L295" i="17"/>
  <c r="K295" i="17"/>
  <c r="J295" i="17"/>
  <c r="I295" i="17"/>
  <c r="H295" i="17"/>
  <c r="G295" i="17"/>
  <c r="F295" i="17"/>
  <c r="E295" i="17"/>
  <c r="AA294" i="17"/>
  <c r="Y294" i="17"/>
  <c r="X294" i="17"/>
  <c r="M294" i="17"/>
  <c r="K294" i="17"/>
  <c r="AA293" i="17"/>
  <c r="Y293" i="17"/>
  <c r="X293" i="17"/>
  <c r="M293" i="17"/>
  <c r="K293" i="17"/>
  <c r="AA292" i="17"/>
  <c r="Y292" i="17"/>
  <c r="X292" i="17"/>
  <c r="M292" i="17"/>
  <c r="K292" i="17"/>
  <c r="AA291" i="17"/>
  <c r="Y291" i="17"/>
  <c r="X291" i="17"/>
  <c r="M291" i="17"/>
  <c r="K291" i="17"/>
  <c r="AA290" i="17"/>
  <c r="Y290" i="17"/>
  <c r="X290" i="17"/>
  <c r="M290" i="17"/>
  <c r="K290" i="17"/>
  <c r="AA289" i="17"/>
  <c r="Y289" i="17"/>
  <c r="X289" i="17"/>
  <c r="M289" i="17"/>
  <c r="K289" i="17"/>
  <c r="AA288" i="17"/>
  <c r="Z288" i="17"/>
  <c r="Y288" i="17"/>
  <c r="X288" i="17"/>
  <c r="W288" i="17"/>
  <c r="V288" i="17"/>
  <c r="U288" i="17"/>
  <c r="T288" i="17"/>
  <c r="S288" i="17"/>
  <c r="M288" i="17"/>
  <c r="K288" i="17"/>
  <c r="AA287" i="17"/>
  <c r="Y287" i="17"/>
  <c r="M287" i="17"/>
  <c r="K287" i="17"/>
  <c r="AA286" i="17"/>
  <c r="Y286" i="17"/>
  <c r="M286" i="17"/>
  <c r="K286" i="17"/>
  <c r="AA285" i="17"/>
  <c r="Y285" i="17"/>
  <c r="M285" i="17"/>
  <c r="K285" i="17"/>
  <c r="AA284" i="17"/>
  <c r="Y284" i="17"/>
  <c r="M284" i="17"/>
  <c r="K284" i="17"/>
  <c r="AA283" i="17"/>
  <c r="Y283" i="17"/>
  <c r="M283" i="17"/>
  <c r="K283" i="17"/>
  <c r="AA282" i="17"/>
  <c r="Y282" i="17"/>
  <c r="M282" i="17"/>
  <c r="K282" i="17"/>
  <c r="AA281" i="17"/>
  <c r="Y281" i="17"/>
  <c r="M281" i="17"/>
  <c r="K281" i="17"/>
  <c r="AA280" i="17"/>
  <c r="Y280" i="17"/>
  <c r="M280" i="17"/>
  <c r="K280" i="17"/>
  <c r="AA279" i="17"/>
  <c r="Y279" i="17"/>
  <c r="M279" i="17"/>
  <c r="K279" i="17"/>
  <c r="AA278" i="17"/>
  <c r="Y278" i="17"/>
  <c r="M278" i="17"/>
  <c r="K278" i="17"/>
  <c r="AA277" i="17"/>
  <c r="Y277" i="17"/>
  <c r="M277" i="17"/>
  <c r="L277" i="17"/>
  <c r="K277" i="17"/>
  <c r="J277" i="17"/>
  <c r="I277" i="17"/>
  <c r="H277" i="17"/>
  <c r="G277" i="17"/>
  <c r="F277" i="17"/>
  <c r="E277" i="17"/>
  <c r="AA276" i="17"/>
  <c r="Y276" i="17"/>
  <c r="M276" i="17"/>
  <c r="K276" i="17"/>
  <c r="AA275" i="17"/>
  <c r="Y275" i="17"/>
  <c r="M275" i="17"/>
  <c r="K275" i="17"/>
  <c r="AA274" i="17"/>
  <c r="Y274" i="17"/>
  <c r="M274" i="17"/>
  <c r="K274" i="17"/>
  <c r="AA273" i="17"/>
  <c r="Y273" i="17"/>
  <c r="M273" i="17"/>
  <c r="K273" i="17"/>
  <c r="AA272" i="17"/>
  <c r="Y272" i="17"/>
  <c r="M272" i="17"/>
  <c r="K272" i="17"/>
  <c r="AA271" i="17"/>
  <c r="Y271" i="17"/>
  <c r="M271" i="17"/>
  <c r="K271" i="17"/>
  <c r="AA270" i="17"/>
  <c r="Y270" i="17"/>
  <c r="M270" i="17"/>
  <c r="K270" i="17"/>
  <c r="AA269" i="17"/>
  <c r="Y269" i="17"/>
  <c r="M269" i="17"/>
  <c r="K269" i="17"/>
  <c r="AA268" i="17"/>
  <c r="Y268" i="17"/>
  <c r="M268" i="17"/>
  <c r="K268" i="17"/>
  <c r="AA267" i="17"/>
  <c r="Y267" i="17"/>
  <c r="M267" i="17"/>
  <c r="K267" i="17"/>
  <c r="AA266" i="17"/>
  <c r="Y266" i="17"/>
  <c r="M266" i="17"/>
  <c r="K266" i="17"/>
  <c r="AA265" i="17"/>
  <c r="Y265" i="17"/>
  <c r="M265" i="17"/>
  <c r="K265" i="17"/>
  <c r="AA264" i="17"/>
  <c r="Y264" i="17"/>
  <c r="M264" i="17"/>
  <c r="K264" i="17"/>
  <c r="AA263" i="17"/>
  <c r="Y263" i="17"/>
  <c r="M263" i="17"/>
  <c r="K263" i="17"/>
  <c r="AA262" i="17"/>
  <c r="Y262" i="17"/>
  <c r="M262" i="17"/>
  <c r="K262" i="17"/>
  <c r="AA261" i="17"/>
  <c r="Y261" i="17"/>
  <c r="M261" i="17"/>
  <c r="K261" i="17"/>
  <c r="AA260" i="17"/>
  <c r="Y260" i="17"/>
  <c r="M260" i="17"/>
  <c r="L260" i="17"/>
  <c r="K260" i="17"/>
  <c r="J260" i="17"/>
  <c r="I260" i="17"/>
  <c r="H260" i="17"/>
  <c r="G260" i="17"/>
  <c r="F260" i="17"/>
  <c r="E260" i="17"/>
  <c r="AA259" i="17"/>
  <c r="Y259" i="17"/>
  <c r="M259" i="17"/>
  <c r="K259" i="17"/>
  <c r="J259" i="17"/>
  <c r="AA258" i="17"/>
  <c r="Y258" i="17"/>
  <c r="M258" i="17"/>
  <c r="K258" i="17"/>
  <c r="J258" i="17"/>
  <c r="AA257" i="17"/>
  <c r="Y257" i="17"/>
  <c r="M257" i="17"/>
  <c r="K257" i="17"/>
  <c r="J257" i="17"/>
  <c r="AA256" i="17"/>
  <c r="Y256" i="17"/>
  <c r="M256" i="17"/>
  <c r="K256" i="17"/>
  <c r="J256" i="17"/>
  <c r="AA255" i="17"/>
  <c r="Y255" i="17"/>
  <c r="M255" i="17"/>
  <c r="K255" i="17"/>
  <c r="J255" i="17"/>
  <c r="AA254" i="17"/>
  <c r="Z254" i="17"/>
  <c r="Y254" i="17"/>
  <c r="X254" i="17"/>
  <c r="W254" i="17"/>
  <c r="V254" i="17"/>
  <c r="U254" i="17"/>
  <c r="T254" i="17"/>
  <c r="S254" i="17"/>
  <c r="M254" i="17"/>
  <c r="K254" i="17"/>
  <c r="J254" i="17"/>
  <c r="AA253" i="17"/>
  <c r="Y253" i="17"/>
  <c r="M253" i="17"/>
  <c r="K253" i="17"/>
  <c r="J253" i="17"/>
  <c r="AA252" i="17"/>
  <c r="Y252" i="17"/>
  <c r="M252" i="17"/>
  <c r="K252" i="17"/>
  <c r="J252" i="17"/>
  <c r="AA251" i="17"/>
  <c r="Y251" i="17"/>
  <c r="M251" i="17"/>
  <c r="K251" i="17"/>
  <c r="J251" i="17"/>
  <c r="AA250" i="17"/>
  <c r="Y250" i="17"/>
  <c r="M250" i="17"/>
  <c r="K250" i="17"/>
  <c r="J250" i="17"/>
  <c r="AA249" i="17"/>
  <c r="Y249" i="17"/>
  <c r="M249" i="17"/>
  <c r="K249" i="17"/>
  <c r="J249" i="17"/>
  <c r="AA248" i="17"/>
  <c r="Y248" i="17"/>
  <c r="M248" i="17"/>
  <c r="K248" i="17"/>
  <c r="J248" i="17"/>
  <c r="AA247" i="17"/>
  <c r="Y247" i="17"/>
  <c r="M247" i="17"/>
  <c r="K247" i="17"/>
  <c r="J247" i="17"/>
  <c r="AA246" i="17"/>
  <c r="Y246" i="17"/>
  <c r="M246" i="17"/>
  <c r="K246" i="17"/>
  <c r="J246" i="17"/>
  <c r="AA245" i="17"/>
  <c r="Y245" i="17"/>
  <c r="M245" i="17"/>
  <c r="K245" i="17"/>
  <c r="J245" i="17"/>
  <c r="AA244" i="17"/>
  <c r="Y244" i="17"/>
  <c r="M244" i="17"/>
  <c r="K244" i="17"/>
  <c r="J244" i="17"/>
  <c r="AA243" i="17"/>
  <c r="Y243" i="17"/>
  <c r="M243" i="17"/>
  <c r="K243" i="17"/>
  <c r="J243" i="17"/>
  <c r="AA242" i="17"/>
  <c r="Y242" i="17"/>
  <c r="M242" i="17"/>
  <c r="K242" i="17"/>
  <c r="J242" i="17"/>
  <c r="AA241" i="17"/>
  <c r="Y241" i="17"/>
  <c r="M241" i="17"/>
  <c r="L241" i="17"/>
  <c r="K241" i="17"/>
  <c r="J241" i="17"/>
  <c r="I241" i="17"/>
  <c r="H241" i="17"/>
  <c r="G241" i="17"/>
  <c r="F241" i="17"/>
  <c r="E241" i="17"/>
  <c r="AA240" i="17"/>
  <c r="Y240" i="17"/>
  <c r="M240" i="17"/>
  <c r="K240" i="17"/>
  <c r="F240" i="17"/>
  <c r="AA239" i="17"/>
  <c r="Y239" i="17"/>
  <c r="M239" i="17"/>
  <c r="K239" i="17"/>
  <c r="F239" i="17"/>
  <c r="AA238" i="17"/>
  <c r="Y238" i="17"/>
  <c r="M238" i="17"/>
  <c r="K238" i="17"/>
  <c r="F238" i="17"/>
  <c r="AA237" i="17"/>
  <c r="Y237" i="17"/>
  <c r="M237" i="17"/>
  <c r="K237" i="17"/>
  <c r="F237" i="17"/>
  <c r="AA236" i="17"/>
  <c r="Y236" i="17"/>
  <c r="M236" i="17"/>
  <c r="K236" i="17"/>
  <c r="F236" i="17"/>
  <c r="AA235" i="17"/>
  <c r="Y235" i="17"/>
  <c r="M235" i="17"/>
  <c r="K235" i="17"/>
  <c r="F235" i="17"/>
  <c r="AA234" i="17"/>
  <c r="Y234" i="17"/>
  <c r="M234" i="17"/>
  <c r="K234" i="17"/>
  <c r="F234" i="17"/>
  <c r="AA233" i="17"/>
  <c r="Y233" i="17"/>
  <c r="M233" i="17"/>
  <c r="K233" i="17"/>
  <c r="F233" i="17"/>
  <c r="AA232" i="17"/>
  <c r="Y232" i="17"/>
  <c r="M232" i="17"/>
  <c r="K232" i="17"/>
  <c r="F232" i="17"/>
  <c r="AA231" i="17"/>
  <c r="Y231" i="17"/>
  <c r="M231" i="17"/>
  <c r="K231" i="17"/>
  <c r="F231" i="17"/>
  <c r="AA230" i="17"/>
  <c r="Y230" i="17"/>
  <c r="M230" i="17"/>
  <c r="K230" i="17"/>
  <c r="F230" i="17"/>
  <c r="AA229" i="17"/>
  <c r="Y229" i="17"/>
  <c r="M229" i="17"/>
  <c r="K229" i="17"/>
  <c r="F229" i="17"/>
  <c r="AA228" i="17"/>
  <c r="Y228" i="17"/>
  <c r="M228" i="17"/>
  <c r="K228" i="17"/>
  <c r="F228" i="17"/>
  <c r="AA227" i="17"/>
  <c r="Y227" i="17"/>
  <c r="M227" i="17"/>
  <c r="L227" i="17"/>
  <c r="K227" i="17"/>
  <c r="J227" i="17"/>
  <c r="I227" i="17"/>
  <c r="H227" i="17"/>
  <c r="G227" i="17"/>
  <c r="F227" i="17"/>
  <c r="E227" i="17"/>
  <c r="AA226" i="17"/>
  <c r="Y226" i="17"/>
  <c r="M226" i="17"/>
  <c r="K226" i="17"/>
  <c r="J226" i="17"/>
  <c r="AA225" i="17"/>
  <c r="Y225" i="17"/>
  <c r="M225" i="17"/>
  <c r="K225" i="17"/>
  <c r="J225" i="17"/>
  <c r="AA224" i="17"/>
  <c r="Y224" i="17"/>
  <c r="M224" i="17"/>
  <c r="K224" i="17"/>
  <c r="J224" i="17"/>
  <c r="AA223" i="17"/>
  <c r="Z223" i="17"/>
  <c r="Y223" i="17"/>
  <c r="X223" i="17"/>
  <c r="W223" i="17"/>
  <c r="V223" i="17"/>
  <c r="U223" i="17"/>
  <c r="T223" i="17"/>
  <c r="S223" i="17"/>
  <c r="M223" i="17"/>
  <c r="K223" i="17"/>
  <c r="J223" i="17"/>
  <c r="AA222" i="17"/>
  <c r="Y222" i="17"/>
  <c r="X222" i="17"/>
  <c r="M222" i="17"/>
  <c r="K222" i="17"/>
  <c r="J222" i="17"/>
  <c r="AA221" i="17"/>
  <c r="Y221" i="17"/>
  <c r="X221" i="17"/>
  <c r="M221" i="17"/>
  <c r="K221" i="17"/>
  <c r="J221" i="17"/>
  <c r="AA220" i="17"/>
  <c r="Y220" i="17"/>
  <c r="X220" i="17"/>
  <c r="M220" i="17"/>
  <c r="K220" i="17"/>
  <c r="J220" i="17"/>
  <c r="AA219" i="17"/>
  <c r="Y219" i="17"/>
  <c r="X219" i="17"/>
  <c r="M219" i="17"/>
  <c r="K219" i="17"/>
  <c r="J219" i="17"/>
  <c r="AA218" i="17"/>
  <c r="Y218" i="17"/>
  <c r="X218" i="17"/>
  <c r="M218" i="17"/>
  <c r="K218" i="17"/>
  <c r="J218" i="17"/>
  <c r="AA217" i="17"/>
  <c r="Y217" i="17"/>
  <c r="X217" i="17"/>
  <c r="M217" i="17"/>
  <c r="K217" i="17"/>
  <c r="J217" i="17"/>
  <c r="AA216" i="17"/>
  <c r="Y216" i="17"/>
  <c r="X216" i="17"/>
  <c r="M216" i="17"/>
  <c r="K216" i="17"/>
  <c r="J216" i="17"/>
  <c r="AA215" i="17"/>
  <c r="Y215" i="17"/>
  <c r="X215" i="17"/>
  <c r="M215" i="17"/>
  <c r="K215" i="17"/>
  <c r="J215" i="17"/>
  <c r="AA214" i="17"/>
  <c r="Y214" i="17"/>
  <c r="X214" i="17"/>
  <c r="M214" i="17"/>
  <c r="K214" i="17"/>
  <c r="J214" i="17"/>
  <c r="AA213" i="17"/>
  <c r="Y213" i="17"/>
  <c r="X213" i="17"/>
  <c r="M213" i="17"/>
  <c r="K213" i="17"/>
  <c r="J213" i="17"/>
  <c r="AA212" i="17"/>
  <c r="Y212" i="17"/>
  <c r="X212" i="17"/>
  <c r="M212" i="17"/>
  <c r="K212" i="17"/>
  <c r="J212" i="17"/>
  <c r="AA211" i="17"/>
  <c r="Y211" i="17"/>
  <c r="X211" i="17"/>
  <c r="M211" i="17"/>
  <c r="K211" i="17"/>
  <c r="J211" i="17"/>
  <c r="AA210" i="17"/>
  <c r="Y210" i="17"/>
  <c r="X210" i="17"/>
  <c r="M210" i="17"/>
  <c r="K210" i="17"/>
  <c r="J210" i="17"/>
  <c r="AA209" i="17"/>
  <c r="Y209" i="17"/>
  <c r="X209" i="17"/>
  <c r="M209" i="17"/>
  <c r="K209" i="17"/>
  <c r="J209" i="17"/>
  <c r="AA208" i="17"/>
  <c r="Y208" i="17"/>
  <c r="X208" i="17"/>
  <c r="M208" i="17"/>
  <c r="K208" i="17"/>
  <c r="J208" i="17"/>
  <c r="AA207" i="17"/>
  <c r="Y207" i="17"/>
  <c r="X207" i="17"/>
  <c r="M207" i="17"/>
  <c r="K207" i="17"/>
  <c r="J207" i="17"/>
  <c r="AA206" i="17"/>
  <c r="Y206" i="17"/>
  <c r="X206" i="17"/>
  <c r="M206" i="17"/>
  <c r="K206" i="17"/>
  <c r="J206" i="17"/>
  <c r="AA205" i="17"/>
  <c r="Y205" i="17"/>
  <c r="X205" i="17"/>
  <c r="M205" i="17"/>
  <c r="K205" i="17"/>
  <c r="J205" i="17"/>
  <c r="AA204" i="17"/>
  <c r="Z204" i="17"/>
  <c r="Y204" i="17"/>
  <c r="X204" i="17"/>
  <c r="W204" i="17"/>
  <c r="V204" i="17"/>
  <c r="U204" i="17"/>
  <c r="T204" i="17"/>
  <c r="S204" i="17"/>
  <c r="M204" i="17"/>
  <c r="K204" i="17"/>
  <c r="J204" i="17"/>
  <c r="AA203" i="17"/>
  <c r="Y203" i="17"/>
  <c r="M203" i="17"/>
  <c r="K203" i="17"/>
  <c r="J203" i="17"/>
  <c r="AA202" i="17"/>
  <c r="Y202" i="17"/>
  <c r="M202" i="17"/>
  <c r="K202" i="17"/>
  <c r="J202" i="17"/>
  <c r="AA201" i="17"/>
  <c r="Y201" i="17"/>
  <c r="M201" i="17"/>
  <c r="L201" i="17"/>
  <c r="K201" i="17"/>
  <c r="J201" i="17"/>
  <c r="I201" i="17"/>
  <c r="H201" i="17"/>
  <c r="G201" i="17"/>
  <c r="F201" i="17"/>
  <c r="E201" i="17"/>
  <c r="AA200" i="17"/>
  <c r="Y200" i="17"/>
  <c r="M200" i="17"/>
  <c r="K200" i="17"/>
  <c r="J200" i="17"/>
  <c r="AA199" i="17"/>
  <c r="Y199" i="17"/>
  <c r="M199" i="17"/>
  <c r="K199" i="17"/>
  <c r="J199" i="17"/>
  <c r="AA198" i="17"/>
  <c r="Y198" i="17"/>
  <c r="M198" i="17"/>
  <c r="K198" i="17"/>
  <c r="J198" i="17"/>
  <c r="AA197" i="17"/>
  <c r="Y197" i="17"/>
  <c r="M197" i="17"/>
  <c r="K197" i="17"/>
  <c r="J197" i="17"/>
  <c r="AA196" i="17"/>
  <c r="Y196" i="17"/>
  <c r="M196" i="17"/>
  <c r="K196" i="17"/>
  <c r="J196" i="17"/>
  <c r="AA195" i="17"/>
  <c r="Y195" i="17"/>
  <c r="M195" i="17"/>
  <c r="K195" i="17"/>
  <c r="J195" i="17"/>
  <c r="AA194" i="17"/>
  <c r="Y194" i="17"/>
  <c r="M194" i="17"/>
  <c r="K194" i="17"/>
  <c r="J194" i="17"/>
  <c r="AA193" i="17"/>
  <c r="Y193" i="17"/>
  <c r="M193" i="17"/>
  <c r="K193" i="17"/>
  <c r="J193" i="17"/>
  <c r="AA192" i="17"/>
  <c r="Y192" i="17"/>
  <c r="M192" i="17"/>
  <c r="K192" i="17"/>
  <c r="J192" i="17"/>
  <c r="AA191" i="17"/>
  <c r="Y191" i="17"/>
  <c r="M191" i="17"/>
  <c r="K191" i="17"/>
  <c r="J191" i="17"/>
  <c r="AA190" i="17"/>
  <c r="Y190" i="17"/>
  <c r="M190" i="17"/>
  <c r="K190" i="17"/>
  <c r="J190" i="17"/>
  <c r="AA189" i="17"/>
  <c r="Y189" i="17"/>
  <c r="M189" i="17"/>
  <c r="K189" i="17"/>
  <c r="J189" i="17"/>
  <c r="AA188" i="17"/>
  <c r="Y188" i="17"/>
  <c r="M188" i="17"/>
  <c r="K188" i="17"/>
  <c r="J188" i="17"/>
  <c r="AA187" i="17"/>
  <c r="Y187" i="17"/>
  <c r="M187" i="17"/>
  <c r="K187" i="17"/>
  <c r="J187" i="17"/>
  <c r="AA186" i="17"/>
  <c r="Y186" i="17"/>
  <c r="M186" i="17"/>
  <c r="K186" i="17"/>
  <c r="J186" i="17"/>
  <c r="AA185" i="17"/>
  <c r="Y185" i="17"/>
  <c r="M185" i="17"/>
  <c r="K185" i="17"/>
  <c r="J185" i="17"/>
  <c r="AA184" i="17"/>
  <c r="Y184" i="17"/>
  <c r="M184" i="17"/>
  <c r="K184" i="17"/>
  <c r="J184" i="17"/>
  <c r="AA183" i="17"/>
  <c r="Z183" i="17"/>
  <c r="Y183" i="17"/>
  <c r="X183" i="17"/>
  <c r="W183" i="17"/>
  <c r="V183" i="17"/>
  <c r="U183" i="17"/>
  <c r="S183" i="17"/>
  <c r="M183" i="17"/>
  <c r="K183" i="17"/>
  <c r="J183" i="17"/>
  <c r="AA182" i="17"/>
  <c r="Y182" i="17"/>
  <c r="X182" i="17"/>
  <c r="M182" i="17"/>
  <c r="L182" i="17"/>
  <c r="K182" i="17"/>
  <c r="J182" i="17"/>
  <c r="I182" i="17"/>
  <c r="H182" i="17"/>
  <c r="G182" i="17"/>
  <c r="F182" i="17"/>
  <c r="E182" i="17"/>
  <c r="AA181" i="17"/>
  <c r="Y181" i="17"/>
  <c r="X181" i="17"/>
  <c r="M181" i="17"/>
  <c r="K181" i="17"/>
  <c r="AA180" i="17"/>
  <c r="Y180" i="17"/>
  <c r="X180" i="17"/>
  <c r="M180" i="17"/>
  <c r="K180" i="17"/>
  <c r="AA179" i="17"/>
  <c r="Y179" i="17"/>
  <c r="X179" i="17"/>
  <c r="M179" i="17"/>
  <c r="K179" i="17"/>
  <c r="AA178" i="17"/>
  <c r="Y178" i="17"/>
  <c r="X178" i="17"/>
  <c r="M178" i="17"/>
  <c r="K178" i="17"/>
  <c r="AA177" i="17"/>
  <c r="Y177" i="17"/>
  <c r="X177" i="17"/>
  <c r="M177" i="17"/>
  <c r="K177" i="17"/>
  <c r="AA176" i="17"/>
  <c r="Y176" i="17"/>
  <c r="X176" i="17"/>
  <c r="M176" i="17"/>
  <c r="K176" i="17"/>
  <c r="AA175" i="17"/>
  <c r="Y175" i="17"/>
  <c r="X175" i="17"/>
  <c r="M175" i="17"/>
  <c r="K175" i="17"/>
  <c r="AA174" i="17"/>
  <c r="Y174" i="17"/>
  <c r="X174" i="17"/>
  <c r="M174" i="17"/>
  <c r="K174" i="17"/>
  <c r="AA173" i="17"/>
  <c r="Y173" i="17"/>
  <c r="X173" i="17"/>
  <c r="M173" i="17"/>
  <c r="K173" i="17"/>
  <c r="AA172" i="17"/>
  <c r="Y172" i="17"/>
  <c r="X172" i="17"/>
  <c r="M172" i="17"/>
  <c r="K172" i="17"/>
  <c r="AA171" i="17"/>
  <c r="Y171" i="17"/>
  <c r="X171" i="17"/>
  <c r="M171" i="17"/>
  <c r="K171" i="17"/>
  <c r="AA170" i="17"/>
  <c r="Y170" i="17"/>
  <c r="X170" i="17"/>
  <c r="M170" i="17"/>
  <c r="K170" i="17"/>
  <c r="AA169" i="17"/>
  <c r="Y169" i="17"/>
  <c r="X169" i="17"/>
  <c r="M169" i="17"/>
  <c r="K169" i="17"/>
  <c r="AA168" i="17"/>
  <c r="Y168" i="17"/>
  <c r="X168" i="17"/>
  <c r="M168" i="17"/>
  <c r="K168" i="17"/>
  <c r="AA167" i="17"/>
  <c r="Y167" i="17"/>
  <c r="X167" i="17"/>
  <c r="M167" i="17"/>
  <c r="K167" i="17"/>
  <c r="AA166" i="17"/>
  <c r="Y166" i="17"/>
  <c r="X166" i="17"/>
  <c r="M166" i="17"/>
  <c r="K166" i="17"/>
  <c r="AA165" i="17"/>
  <c r="Y165" i="17"/>
  <c r="X165" i="17"/>
  <c r="M165" i="17"/>
  <c r="K165" i="17"/>
  <c r="AA164" i="17"/>
  <c r="Y164" i="17"/>
  <c r="X164" i="17"/>
  <c r="M164" i="17"/>
  <c r="K164" i="17"/>
  <c r="AA163" i="17"/>
  <c r="Y163" i="17"/>
  <c r="X163" i="17"/>
  <c r="M163" i="17"/>
  <c r="K163" i="17"/>
  <c r="AA162" i="17"/>
  <c r="Y162" i="17"/>
  <c r="X162" i="17"/>
  <c r="M162" i="17"/>
  <c r="K162" i="17"/>
  <c r="AA161" i="17"/>
  <c r="Y161" i="17"/>
  <c r="X161" i="17"/>
  <c r="M161" i="17"/>
  <c r="K161" i="17"/>
  <c r="AA160" i="17"/>
  <c r="Y160" i="17"/>
  <c r="X160" i="17"/>
  <c r="M160" i="17"/>
  <c r="K160" i="17"/>
  <c r="AA159" i="17"/>
  <c r="Y159" i="17"/>
  <c r="X159" i="17"/>
  <c r="M159" i="17"/>
  <c r="K159" i="17"/>
  <c r="AA158" i="17"/>
  <c r="Y158" i="17"/>
  <c r="X158" i="17"/>
  <c r="M158" i="17"/>
  <c r="K158" i="17"/>
  <c r="AA157" i="17"/>
  <c r="Z157" i="17"/>
  <c r="Y157" i="17"/>
  <c r="X157" i="17"/>
  <c r="W157" i="17"/>
  <c r="V157" i="17"/>
  <c r="U157" i="17"/>
  <c r="T157" i="17"/>
  <c r="S157" i="17"/>
  <c r="M157" i="17"/>
  <c r="K157" i="17"/>
  <c r="AA156" i="17"/>
  <c r="Y156" i="17"/>
  <c r="M156" i="17"/>
  <c r="K156" i="17"/>
  <c r="AA155" i="17"/>
  <c r="Y155" i="17"/>
  <c r="M155" i="17"/>
  <c r="K155" i="17"/>
  <c r="AA154" i="17"/>
  <c r="Y154" i="17"/>
  <c r="M154" i="17"/>
  <c r="L154" i="17"/>
  <c r="K154" i="17"/>
  <c r="J154" i="17"/>
  <c r="I154" i="17"/>
  <c r="H154" i="17"/>
  <c r="G154" i="17"/>
  <c r="F154" i="17"/>
  <c r="E154" i="17"/>
  <c r="AA153" i="17"/>
  <c r="Y153" i="17"/>
  <c r="M153" i="17"/>
  <c r="K153" i="17"/>
  <c r="J153" i="17"/>
  <c r="AA152" i="17"/>
  <c r="Y152" i="17"/>
  <c r="M152" i="17"/>
  <c r="K152" i="17"/>
  <c r="J152" i="17"/>
  <c r="AA151" i="17"/>
  <c r="Y151" i="17"/>
  <c r="M151" i="17"/>
  <c r="K151" i="17"/>
  <c r="J151" i="17"/>
  <c r="AA150" i="17"/>
  <c r="Y150" i="17"/>
  <c r="M150" i="17"/>
  <c r="K150" i="17"/>
  <c r="J150" i="17"/>
  <c r="AA149" i="17"/>
  <c r="Y149" i="17"/>
  <c r="M149" i="17"/>
  <c r="K149" i="17"/>
  <c r="J149" i="17"/>
  <c r="AA148" i="17"/>
  <c r="Y148" i="17"/>
  <c r="M148" i="17"/>
  <c r="K148" i="17"/>
  <c r="J148" i="17"/>
  <c r="AA147" i="17"/>
  <c r="Y147" i="17"/>
  <c r="M147" i="17"/>
  <c r="K147" i="17"/>
  <c r="J147" i="17"/>
  <c r="AA146" i="17"/>
  <c r="Y146" i="17"/>
  <c r="M146" i="17"/>
  <c r="K146" i="17"/>
  <c r="J146" i="17"/>
  <c r="AA145" i="17"/>
  <c r="Y145" i="17"/>
  <c r="M145" i="17"/>
  <c r="K145" i="17"/>
  <c r="J145" i="17"/>
  <c r="AA144" i="17"/>
  <c r="Y144" i="17"/>
  <c r="M144" i="17"/>
  <c r="K144" i="17"/>
  <c r="J144" i="17"/>
  <c r="AA143" i="17"/>
  <c r="Z143" i="17"/>
  <c r="Y143" i="17"/>
  <c r="X143" i="17"/>
  <c r="W143" i="17"/>
  <c r="V143" i="17"/>
  <c r="U143" i="17"/>
  <c r="T143" i="17"/>
  <c r="S143" i="17"/>
  <c r="M143" i="17"/>
  <c r="K143" i="17"/>
  <c r="J143" i="17"/>
  <c r="AA142" i="17"/>
  <c r="Y142" i="17"/>
  <c r="M142" i="17"/>
  <c r="K142" i="17"/>
  <c r="J142" i="17"/>
  <c r="AA141" i="17"/>
  <c r="Y141" i="17"/>
  <c r="M141" i="17"/>
  <c r="K141" i="17"/>
  <c r="J141" i="17"/>
  <c r="AA140" i="17"/>
  <c r="Y140" i="17"/>
  <c r="M140" i="17"/>
  <c r="K140" i="17"/>
  <c r="J140" i="17"/>
  <c r="AA139" i="17"/>
  <c r="Y139" i="17"/>
  <c r="M139" i="17"/>
  <c r="K139" i="17"/>
  <c r="J139" i="17"/>
  <c r="AA138" i="17"/>
  <c r="Y138" i="17"/>
  <c r="M138" i="17"/>
  <c r="K138" i="17"/>
  <c r="J138" i="17"/>
  <c r="AA137" i="17"/>
  <c r="Y137" i="17"/>
  <c r="M137" i="17"/>
  <c r="K137" i="17"/>
  <c r="J137" i="17"/>
  <c r="AA136" i="17"/>
  <c r="Y136" i="17"/>
  <c r="M136" i="17"/>
  <c r="K136" i="17"/>
  <c r="J136" i="17"/>
  <c r="AA135" i="17"/>
  <c r="Y135" i="17"/>
  <c r="M135" i="17"/>
  <c r="K135" i="17"/>
  <c r="J135" i="17"/>
  <c r="AA134" i="17"/>
  <c r="Y134" i="17"/>
  <c r="M134" i="17"/>
  <c r="K134" i="17"/>
  <c r="J134" i="17"/>
  <c r="AA133" i="17"/>
  <c r="Y133" i="17"/>
  <c r="M133" i="17"/>
  <c r="K133" i="17"/>
  <c r="J133" i="17"/>
  <c r="AA132" i="17"/>
  <c r="Y132" i="17"/>
  <c r="M132" i="17"/>
  <c r="K132" i="17"/>
  <c r="J132" i="17"/>
  <c r="AA131" i="17"/>
  <c r="Y131" i="17"/>
  <c r="M131" i="17"/>
  <c r="K131" i="17"/>
  <c r="J131" i="17"/>
  <c r="AA130" i="17"/>
  <c r="Y130" i="17"/>
  <c r="M130" i="17"/>
  <c r="L130" i="17"/>
  <c r="K130" i="17"/>
  <c r="J130" i="17"/>
  <c r="I130" i="17"/>
  <c r="H130" i="17"/>
  <c r="G130" i="17"/>
  <c r="F130" i="17"/>
  <c r="E130" i="17"/>
  <c r="AA129" i="17"/>
  <c r="Y129" i="17"/>
  <c r="M129" i="17"/>
  <c r="K129" i="17"/>
  <c r="J129" i="17"/>
  <c r="AA128" i="17"/>
  <c r="Y128" i="17"/>
  <c r="M128" i="17"/>
  <c r="K128" i="17"/>
  <c r="J128" i="17"/>
  <c r="AA127" i="17"/>
  <c r="Y127" i="17"/>
  <c r="M127" i="17"/>
  <c r="K127" i="17"/>
  <c r="J127" i="17"/>
  <c r="AA126" i="17"/>
  <c r="Y126" i="17"/>
  <c r="M126" i="17"/>
  <c r="K126" i="17"/>
  <c r="J126" i="17"/>
  <c r="AA125" i="17"/>
  <c r="Y125" i="17"/>
  <c r="M125" i="17"/>
  <c r="K125" i="17"/>
  <c r="J125" i="17"/>
  <c r="AA124" i="17"/>
  <c r="Y124" i="17"/>
  <c r="M124" i="17"/>
  <c r="K124" i="17"/>
  <c r="J124" i="17"/>
  <c r="AA123" i="17"/>
  <c r="Y123" i="17"/>
  <c r="M123" i="17"/>
  <c r="K123" i="17"/>
  <c r="J123" i="17"/>
  <c r="AA122" i="17"/>
  <c r="Z122" i="17"/>
  <c r="Y122" i="17"/>
  <c r="X122" i="17"/>
  <c r="W122" i="17"/>
  <c r="V122" i="17"/>
  <c r="U122" i="17"/>
  <c r="T122" i="17"/>
  <c r="S122" i="17"/>
  <c r="M122" i="17"/>
  <c r="K122" i="17"/>
  <c r="J122" i="17"/>
  <c r="AA121" i="17"/>
  <c r="Y121" i="17"/>
  <c r="X121" i="17"/>
  <c r="M121" i="17"/>
  <c r="L121" i="17"/>
  <c r="K121" i="17"/>
  <c r="J121" i="17"/>
  <c r="I121" i="17"/>
  <c r="H121" i="17"/>
  <c r="G121" i="17"/>
  <c r="F121" i="17"/>
  <c r="E121" i="17"/>
  <c r="AA120" i="17"/>
  <c r="Y120" i="17"/>
  <c r="X120" i="17"/>
  <c r="M120" i="17"/>
  <c r="K120" i="17"/>
  <c r="AA119" i="17"/>
  <c r="Y119" i="17"/>
  <c r="X119" i="17"/>
  <c r="M119" i="17"/>
  <c r="K119" i="17"/>
  <c r="AA118" i="17"/>
  <c r="Y118" i="17"/>
  <c r="X118" i="17"/>
  <c r="M118" i="17"/>
  <c r="K118" i="17"/>
  <c r="AA117" i="17"/>
  <c r="Y117" i="17"/>
  <c r="X117" i="17"/>
  <c r="M117" i="17"/>
  <c r="K117" i="17"/>
  <c r="AA116" i="17"/>
  <c r="Y116" i="17"/>
  <c r="X116" i="17"/>
  <c r="M116" i="17"/>
  <c r="K116" i="17"/>
  <c r="AA115" i="17"/>
  <c r="Y115" i="17"/>
  <c r="X115" i="17"/>
  <c r="M115" i="17"/>
  <c r="K115" i="17"/>
  <c r="AA114" i="17"/>
  <c r="Y114" i="17"/>
  <c r="X114" i="17"/>
  <c r="M114" i="17"/>
  <c r="K114" i="17"/>
  <c r="AA113" i="17"/>
  <c r="Y113" i="17"/>
  <c r="X113" i="17"/>
  <c r="M113" i="17"/>
  <c r="K113" i="17"/>
  <c r="AA112" i="17"/>
  <c r="Y112" i="17"/>
  <c r="X112" i="17"/>
  <c r="M112" i="17"/>
  <c r="K112" i="17"/>
  <c r="AA111" i="17"/>
  <c r="Y111" i="17"/>
  <c r="X111" i="17"/>
  <c r="M111" i="17"/>
  <c r="K111" i="17"/>
  <c r="AA110" i="17"/>
  <c r="Y110" i="17"/>
  <c r="X110" i="17"/>
  <c r="M110" i="17"/>
  <c r="K110" i="17"/>
  <c r="AA109" i="17"/>
  <c r="Y109" i="17"/>
  <c r="X109" i="17"/>
  <c r="M109" i="17"/>
  <c r="K109" i="17"/>
  <c r="AA108" i="17"/>
  <c r="Y108" i="17"/>
  <c r="X108" i="17"/>
  <c r="M108" i="17"/>
  <c r="K108" i="17"/>
  <c r="AA107" i="17"/>
  <c r="Y107" i="17"/>
  <c r="X107" i="17"/>
  <c r="M107" i="17"/>
  <c r="K107" i="17"/>
  <c r="AA106" i="17"/>
  <c r="Y106" i="17"/>
  <c r="X106" i="17"/>
  <c r="M106" i="17"/>
  <c r="K106" i="17"/>
  <c r="AA105" i="17"/>
  <c r="Z105" i="17"/>
  <c r="Y105" i="17"/>
  <c r="X105" i="17"/>
  <c r="W105" i="17"/>
  <c r="V105" i="17"/>
  <c r="U105" i="17"/>
  <c r="T105" i="17"/>
  <c r="S105" i="17"/>
  <c r="M105" i="17"/>
  <c r="K105" i="17"/>
  <c r="AA104" i="17"/>
  <c r="Y104" i="17"/>
  <c r="X104" i="17"/>
  <c r="M104" i="17"/>
  <c r="K104" i="17"/>
  <c r="AA103" i="17"/>
  <c r="Y103" i="17"/>
  <c r="X103" i="17"/>
  <c r="M103" i="17"/>
  <c r="K103" i="17"/>
  <c r="AA102" i="17"/>
  <c r="Y102" i="17"/>
  <c r="X102" i="17"/>
  <c r="M102" i="17"/>
  <c r="K102" i="17"/>
  <c r="AA101" i="17"/>
  <c r="Y101" i="17"/>
  <c r="X101" i="17"/>
  <c r="M101" i="17"/>
  <c r="K101" i="17"/>
  <c r="AA100" i="17"/>
  <c r="Y100" i="17"/>
  <c r="X100" i="17"/>
  <c r="M100" i="17"/>
  <c r="L100" i="17"/>
  <c r="K100" i="17"/>
  <c r="J100" i="17"/>
  <c r="I100" i="17"/>
  <c r="H100" i="17"/>
  <c r="G100" i="17"/>
  <c r="F100" i="17"/>
  <c r="E100" i="17"/>
  <c r="AA99" i="17"/>
  <c r="Y99" i="17"/>
  <c r="X99" i="17"/>
  <c r="M99" i="17"/>
  <c r="K99" i="17"/>
  <c r="AA98" i="17"/>
  <c r="Y98" i="17"/>
  <c r="X98" i="17"/>
  <c r="M98" i="17"/>
  <c r="K98" i="17"/>
  <c r="AA97" i="17"/>
  <c r="Y97" i="17"/>
  <c r="X97" i="17"/>
  <c r="M97" i="17"/>
  <c r="K97" i="17"/>
  <c r="AA96" i="17"/>
  <c r="Y96" i="17"/>
  <c r="X96" i="17"/>
  <c r="M96" i="17"/>
  <c r="K96" i="17"/>
  <c r="AA95" i="17"/>
  <c r="Y95" i="17"/>
  <c r="X95" i="17"/>
  <c r="M95" i="17"/>
  <c r="K95" i="17"/>
  <c r="AA94" i="17"/>
  <c r="Y94" i="17"/>
  <c r="X94" i="17"/>
  <c r="M94" i="17"/>
  <c r="K94" i="17"/>
  <c r="AA93" i="17"/>
  <c r="Y93" i="17"/>
  <c r="X93" i="17"/>
  <c r="M93" i="17"/>
  <c r="K93" i="17"/>
  <c r="AA92" i="17"/>
  <c r="Y92" i="17"/>
  <c r="X92" i="17"/>
  <c r="M92" i="17"/>
  <c r="K92" i="17"/>
  <c r="AA91" i="17"/>
  <c r="Y91" i="17"/>
  <c r="X91" i="17"/>
  <c r="M91" i="17"/>
  <c r="K91" i="17"/>
  <c r="AA90" i="17"/>
  <c r="Y90" i="17"/>
  <c r="X90" i="17"/>
  <c r="M90" i="17"/>
  <c r="K90" i="17"/>
  <c r="AA89" i="17"/>
  <c r="Y89" i="17"/>
  <c r="X89" i="17"/>
  <c r="M89" i="17"/>
  <c r="K89" i="17"/>
  <c r="AA88" i="17"/>
  <c r="Y88" i="17"/>
  <c r="X88" i="17"/>
  <c r="M88" i="17"/>
  <c r="K88" i="17"/>
  <c r="AA87" i="17"/>
  <c r="Y87" i="17"/>
  <c r="X87" i="17"/>
  <c r="M87" i="17"/>
  <c r="K87" i="17"/>
  <c r="AA86" i="17"/>
  <c r="Y86" i="17"/>
  <c r="X86" i="17"/>
  <c r="M86" i="17"/>
  <c r="K86" i="17"/>
  <c r="AA85" i="17"/>
  <c r="Y85" i="17"/>
  <c r="X85" i="17"/>
  <c r="M85" i="17"/>
  <c r="K85" i="17"/>
  <c r="AA84" i="17"/>
  <c r="Y84" i="17"/>
  <c r="X84" i="17"/>
  <c r="M84" i="17"/>
  <c r="K84" i="17"/>
  <c r="AA83" i="17"/>
  <c r="Z83" i="17"/>
  <c r="Y83" i="17"/>
  <c r="X83" i="17"/>
  <c r="W83" i="17"/>
  <c r="V83" i="17"/>
  <c r="U83" i="17"/>
  <c r="S83" i="17"/>
  <c r="M83" i="17"/>
  <c r="K83" i="17"/>
  <c r="AA82" i="17"/>
  <c r="Y82" i="17"/>
  <c r="X82" i="17"/>
  <c r="M82" i="17"/>
  <c r="K82" i="17"/>
  <c r="AA81" i="17"/>
  <c r="Y81" i="17"/>
  <c r="X81" i="17"/>
  <c r="M81" i="17"/>
  <c r="K81" i="17"/>
  <c r="AA80" i="17"/>
  <c r="Y80" i="17"/>
  <c r="X80" i="17"/>
  <c r="M80" i="17"/>
  <c r="K80" i="17"/>
  <c r="AA79" i="17"/>
  <c r="Y79" i="17"/>
  <c r="X79" i="17"/>
  <c r="M79" i="17"/>
  <c r="K79" i="17"/>
  <c r="AA78" i="17"/>
  <c r="Y78" i="17"/>
  <c r="X78" i="17"/>
  <c r="M78" i="17"/>
  <c r="L78" i="17"/>
  <c r="K78" i="17"/>
  <c r="J78" i="17"/>
  <c r="I78" i="17"/>
  <c r="H78" i="17"/>
  <c r="G78" i="17"/>
  <c r="F78" i="17"/>
  <c r="E78" i="17"/>
  <c r="AA77" i="17"/>
  <c r="Y77" i="17"/>
  <c r="X77" i="17"/>
  <c r="M77" i="17"/>
  <c r="K77" i="17"/>
  <c r="J77" i="17"/>
  <c r="AA76" i="17"/>
  <c r="Y76" i="17"/>
  <c r="X76" i="17"/>
  <c r="M76" i="17"/>
  <c r="K76" i="17"/>
  <c r="J76" i="17"/>
  <c r="AA75" i="17"/>
  <c r="Y75" i="17"/>
  <c r="X75" i="17"/>
  <c r="M75" i="17"/>
  <c r="K75" i="17"/>
  <c r="J75" i="17"/>
  <c r="AA74" i="17"/>
  <c r="Y74" i="17"/>
  <c r="X74" i="17"/>
  <c r="M74" i="17"/>
  <c r="K74" i="17"/>
  <c r="J74" i="17"/>
  <c r="AA73" i="17"/>
  <c r="Y73" i="17"/>
  <c r="X73" i="17"/>
  <c r="M73" i="17"/>
  <c r="K73" i="17"/>
  <c r="J73" i="17"/>
  <c r="AA72" i="17"/>
  <c r="Y72" i="17"/>
  <c r="X72" i="17"/>
  <c r="M72" i="17"/>
  <c r="K72" i="17"/>
  <c r="J72" i="17"/>
  <c r="AA71" i="17"/>
  <c r="Y71" i="17"/>
  <c r="X71" i="17"/>
  <c r="M71" i="17"/>
  <c r="K71" i="17"/>
  <c r="J71" i="17"/>
  <c r="AA70" i="17"/>
  <c r="Y70" i="17"/>
  <c r="X70" i="17"/>
  <c r="M70" i="17"/>
  <c r="K70" i="17"/>
  <c r="J70" i="17"/>
  <c r="AA69" i="17"/>
  <c r="Y69" i="17"/>
  <c r="X69" i="17"/>
  <c r="M69" i="17"/>
  <c r="K69" i="17"/>
  <c r="J69" i="17"/>
  <c r="AA68" i="17"/>
  <c r="Y68" i="17"/>
  <c r="X68" i="17"/>
  <c r="M68" i="17"/>
  <c r="K68" i="17"/>
  <c r="J68" i="17"/>
  <c r="AA67" i="17"/>
  <c r="Y67" i="17"/>
  <c r="X67" i="17"/>
  <c r="M67" i="17"/>
  <c r="K67" i="17"/>
  <c r="J67" i="17"/>
  <c r="AA66" i="17"/>
  <c r="Y66" i="17"/>
  <c r="X66" i="17"/>
  <c r="M66" i="17"/>
  <c r="K66" i="17"/>
  <c r="J66" i="17"/>
  <c r="AA65" i="17"/>
  <c r="Y65" i="17"/>
  <c r="X65" i="17"/>
  <c r="M65" i="17"/>
  <c r="K65" i="17"/>
  <c r="J65" i="17"/>
  <c r="AA64" i="17"/>
  <c r="Y64" i="17"/>
  <c r="X64" i="17"/>
  <c r="M64" i="17"/>
  <c r="K64" i="17"/>
  <c r="J64" i="17"/>
  <c r="AA63" i="17"/>
  <c r="Y63" i="17"/>
  <c r="X63" i="17"/>
  <c r="M63" i="17"/>
  <c r="K63" i="17"/>
  <c r="J63" i="17"/>
  <c r="AA62" i="17"/>
  <c r="Y62" i="17"/>
  <c r="X62" i="17"/>
  <c r="M62" i="17"/>
  <c r="K62" i="17"/>
  <c r="J62" i="17"/>
  <c r="AA61" i="17"/>
  <c r="Z61" i="17"/>
  <c r="Y61" i="17"/>
  <c r="X61" i="17"/>
  <c r="W61" i="17"/>
  <c r="V61" i="17"/>
  <c r="U61" i="17"/>
  <c r="T61" i="17"/>
  <c r="S61" i="17"/>
  <c r="M61" i="17"/>
  <c r="K61" i="17"/>
  <c r="J61" i="17"/>
  <c r="AA60" i="17"/>
  <c r="Y60" i="17"/>
  <c r="M60" i="17"/>
  <c r="K60" i="17"/>
  <c r="J60" i="17"/>
  <c r="AA59" i="17"/>
  <c r="Y59" i="17"/>
  <c r="M59" i="17"/>
  <c r="K59" i="17"/>
  <c r="J59" i="17"/>
  <c r="AA58" i="17"/>
  <c r="Y58" i="17"/>
  <c r="M58" i="17"/>
  <c r="K58" i="17"/>
  <c r="J58" i="17"/>
  <c r="AA57" i="17"/>
  <c r="Y57" i="17"/>
  <c r="M57" i="17"/>
  <c r="K57" i="17"/>
  <c r="J57" i="17"/>
  <c r="AA56" i="17"/>
  <c r="Y56" i="17"/>
  <c r="M56" i="17"/>
  <c r="K56" i="17"/>
  <c r="J56" i="17"/>
  <c r="AA55" i="17"/>
  <c r="Y55" i="17"/>
  <c r="M55" i="17"/>
  <c r="K55" i="17"/>
  <c r="J55" i="17"/>
  <c r="AA54" i="17"/>
  <c r="Y54" i="17"/>
  <c r="M54" i="17"/>
  <c r="K54" i="17"/>
  <c r="J54" i="17"/>
  <c r="AA53" i="17"/>
  <c r="Y53" i="17"/>
  <c r="M53" i="17"/>
  <c r="K53" i="17"/>
  <c r="J53" i="17"/>
  <c r="AA52" i="17"/>
  <c r="Y52" i="17"/>
  <c r="M52" i="17"/>
  <c r="K52" i="17"/>
  <c r="J52" i="17"/>
  <c r="AA51" i="17"/>
  <c r="Y51" i="17"/>
  <c r="M51" i="17"/>
  <c r="K51" i="17"/>
  <c r="J51" i="17"/>
  <c r="AA50" i="17"/>
  <c r="Y50" i="17"/>
  <c r="M50" i="17"/>
  <c r="K50" i="17"/>
  <c r="J50" i="17"/>
  <c r="AA49" i="17"/>
  <c r="Y49" i="17"/>
  <c r="M49" i="17"/>
  <c r="K49" i="17"/>
  <c r="J49" i="17"/>
  <c r="AA48" i="17"/>
  <c r="Y48" i="17"/>
  <c r="M48" i="17"/>
  <c r="K48" i="17"/>
  <c r="J48" i="17"/>
  <c r="AA47" i="17"/>
  <c r="Y47" i="17"/>
  <c r="M47" i="17"/>
  <c r="K47" i="17"/>
  <c r="J47" i="17"/>
  <c r="AA46" i="17"/>
  <c r="Y46" i="17"/>
  <c r="M46" i="17"/>
  <c r="L46" i="17"/>
  <c r="K46" i="17"/>
  <c r="J46" i="17"/>
  <c r="I46" i="17"/>
  <c r="H46" i="17"/>
  <c r="G46" i="17"/>
  <c r="F46" i="17"/>
  <c r="E46" i="17"/>
  <c r="AA45" i="17"/>
  <c r="Y45" i="17"/>
  <c r="M45" i="17"/>
  <c r="K45" i="17"/>
  <c r="AA44" i="17"/>
  <c r="Y44" i="17"/>
  <c r="M44" i="17"/>
  <c r="K44" i="17"/>
  <c r="AA43" i="17"/>
  <c r="Y43" i="17"/>
  <c r="M43" i="17"/>
  <c r="K43" i="17"/>
  <c r="AA42" i="17"/>
  <c r="Y42" i="17"/>
  <c r="M42" i="17"/>
  <c r="K42" i="17"/>
  <c r="AA41" i="17"/>
  <c r="Y41" i="17"/>
  <c r="M41" i="17"/>
  <c r="K41" i="17"/>
  <c r="AA40" i="17"/>
  <c r="Y40" i="17"/>
  <c r="M40" i="17"/>
  <c r="K40" i="17"/>
  <c r="AA39" i="17"/>
  <c r="Y39" i="17"/>
  <c r="M39" i="17"/>
  <c r="K39" i="17"/>
  <c r="AA38" i="17"/>
  <c r="Y38" i="17"/>
  <c r="M38" i="17"/>
  <c r="K38" i="17"/>
  <c r="AA37" i="17"/>
  <c r="Y37" i="17"/>
  <c r="M37" i="17"/>
  <c r="K37" i="17"/>
  <c r="AA36" i="17"/>
  <c r="Y36" i="17"/>
  <c r="M36" i="17"/>
  <c r="K36" i="17"/>
  <c r="AA35" i="17"/>
  <c r="Y35" i="17"/>
  <c r="M35" i="17"/>
  <c r="K35" i="17"/>
  <c r="AA34" i="17"/>
  <c r="Y34" i="17"/>
  <c r="M34" i="17"/>
  <c r="K34" i="17"/>
  <c r="AA33" i="17"/>
  <c r="Y33" i="17"/>
  <c r="M33" i="17"/>
  <c r="K33" i="17"/>
  <c r="AA32" i="17"/>
  <c r="Y32" i="17"/>
  <c r="M32" i="17"/>
  <c r="K32" i="17"/>
  <c r="AA31" i="17"/>
  <c r="Y31" i="17"/>
  <c r="M31" i="17"/>
  <c r="K31" i="17"/>
  <c r="AA30" i="17"/>
  <c r="Y30" i="17"/>
  <c r="M30" i="17"/>
  <c r="K30" i="17"/>
  <c r="AA29" i="17"/>
  <c r="Y29" i="17"/>
  <c r="M29" i="17"/>
  <c r="K29" i="17"/>
  <c r="AA28" i="17"/>
  <c r="Y28" i="17"/>
  <c r="M28" i="17"/>
  <c r="K28" i="17"/>
  <c r="AA27" i="17"/>
  <c r="Y27" i="17"/>
  <c r="M27" i="17"/>
  <c r="K27" i="17"/>
  <c r="AA26" i="17"/>
  <c r="Z26" i="17"/>
  <c r="Y26" i="17"/>
  <c r="X26" i="17"/>
  <c r="W26" i="17"/>
  <c r="V26" i="17"/>
  <c r="U26" i="17"/>
  <c r="T26" i="17"/>
  <c r="S26" i="17"/>
  <c r="M26" i="17"/>
  <c r="K26" i="17"/>
  <c r="AA25" i="17"/>
  <c r="Y25" i="17"/>
  <c r="T25" i="17"/>
  <c r="M25" i="17"/>
  <c r="K25" i="17"/>
  <c r="AA24" i="17"/>
  <c r="Y24" i="17"/>
  <c r="T24" i="17"/>
  <c r="M24" i="17"/>
  <c r="L24" i="17"/>
  <c r="K24" i="17"/>
  <c r="J24" i="17"/>
  <c r="I24" i="17"/>
  <c r="H24" i="17"/>
  <c r="G24" i="17"/>
  <c r="F24" i="17"/>
  <c r="E24" i="17"/>
  <c r="AA23" i="17"/>
  <c r="Y23" i="17"/>
  <c r="T23" i="17"/>
  <c r="M23" i="17"/>
  <c r="K23" i="17"/>
  <c r="J23" i="17"/>
  <c r="AA22" i="17"/>
  <c r="Y22" i="17"/>
  <c r="T22" i="17"/>
  <c r="M22" i="17"/>
  <c r="K22" i="17"/>
  <c r="J22" i="17"/>
  <c r="AA21" i="17"/>
  <c r="Y21" i="17"/>
  <c r="T21" i="17"/>
  <c r="M21" i="17"/>
  <c r="K21" i="17"/>
  <c r="J21" i="17"/>
  <c r="AA20" i="17"/>
  <c r="Y20" i="17"/>
  <c r="T20" i="17"/>
  <c r="M20" i="17"/>
  <c r="K20" i="17"/>
  <c r="J20" i="17"/>
  <c r="AA19" i="17"/>
  <c r="Y19" i="17"/>
  <c r="T19" i="17"/>
  <c r="M19" i="17"/>
  <c r="K19" i="17"/>
  <c r="J19" i="17"/>
  <c r="AA18" i="17"/>
  <c r="Y18" i="17"/>
  <c r="T18" i="17"/>
  <c r="M18" i="17"/>
  <c r="K18" i="17"/>
  <c r="J18" i="17"/>
  <c r="AA17" i="17"/>
  <c r="Y17" i="17"/>
  <c r="T17" i="17"/>
  <c r="M17" i="17"/>
  <c r="K17" i="17"/>
  <c r="J17" i="17"/>
  <c r="AA16" i="17"/>
  <c r="Y16" i="17"/>
  <c r="T16" i="17"/>
  <c r="M16" i="17"/>
  <c r="K16" i="17"/>
  <c r="J16" i="17"/>
  <c r="AA15" i="17"/>
  <c r="Y15" i="17"/>
  <c r="T15" i="17"/>
  <c r="M15" i="17"/>
  <c r="K15" i="17"/>
  <c r="J15" i="17"/>
  <c r="AA14" i="17"/>
  <c r="Y14" i="17"/>
  <c r="T14" i="17"/>
  <c r="M14" i="17"/>
  <c r="K14" i="17"/>
  <c r="J14" i="17"/>
  <c r="AA13" i="17"/>
  <c r="Y13" i="17"/>
  <c r="T13" i="17"/>
  <c r="M13" i="17"/>
  <c r="K13" i="17"/>
  <c r="J13" i="17"/>
  <c r="AA12" i="17"/>
  <c r="Y12" i="17"/>
  <c r="T12" i="17"/>
  <c r="M12" i="17"/>
  <c r="K12" i="17"/>
  <c r="J12" i="17"/>
  <c r="AA11" i="17"/>
  <c r="Y11" i="17"/>
  <c r="T11" i="17"/>
  <c r="M11" i="17"/>
  <c r="K11" i="17"/>
  <c r="J11" i="17"/>
  <c r="AA10" i="17"/>
  <c r="Y10" i="17"/>
  <c r="T10" i="17"/>
  <c r="M10" i="17"/>
  <c r="K10" i="17"/>
  <c r="J10" i="17"/>
  <c r="AA9" i="17"/>
  <c r="Y9" i="17"/>
  <c r="T9" i="17"/>
  <c r="M9" i="17"/>
  <c r="K9" i="17"/>
  <c r="J9" i="17"/>
  <c r="AA8" i="17"/>
  <c r="Y8" i="17"/>
  <c r="T8" i="17"/>
  <c r="M8" i="17"/>
  <c r="K8" i="17"/>
  <c r="J8" i="17"/>
  <c r="AA7" i="17"/>
  <c r="Y7" i="17"/>
  <c r="T7" i="17"/>
  <c r="M7" i="17"/>
  <c r="K7" i="17"/>
  <c r="J7" i="17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T46" i="12"/>
  <c r="S46" i="12"/>
  <c r="R46" i="12"/>
  <c r="J46" i="12"/>
  <c r="F46" i="12"/>
  <c r="T45" i="12"/>
  <c r="S45" i="12"/>
  <c r="R45" i="12"/>
  <c r="O45" i="12"/>
  <c r="J45" i="12"/>
  <c r="I45" i="12"/>
  <c r="F45" i="12"/>
  <c r="T44" i="12"/>
  <c r="S44" i="12"/>
  <c r="R44" i="12"/>
  <c r="O44" i="12"/>
  <c r="J44" i="12"/>
  <c r="I44" i="12"/>
  <c r="F44" i="12"/>
  <c r="T43" i="12"/>
  <c r="S43" i="12"/>
  <c r="R43" i="12"/>
  <c r="O43" i="12"/>
  <c r="J43" i="12"/>
  <c r="I43" i="12"/>
  <c r="F43" i="12"/>
  <c r="T42" i="12"/>
  <c r="S42" i="12"/>
  <c r="R42" i="12"/>
  <c r="O42" i="12"/>
  <c r="J42" i="12"/>
  <c r="I42" i="12"/>
  <c r="F42" i="12"/>
  <c r="T41" i="12"/>
  <c r="S41" i="12"/>
  <c r="R41" i="12"/>
  <c r="O41" i="12"/>
  <c r="N41" i="12"/>
  <c r="J41" i="12"/>
  <c r="I41" i="12"/>
  <c r="F41" i="12"/>
  <c r="T40" i="12"/>
  <c r="S40" i="12"/>
  <c r="R40" i="12"/>
  <c r="O40" i="12"/>
  <c r="N40" i="12"/>
  <c r="J40" i="12"/>
  <c r="I40" i="12"/>
  <c r="F40" i="12"/>
  <c r="T39" i="12"/>
  <c r="S39" i="12"/>
  <c r="R39" i="12"/>
  <c r="O39" i="12"/>
  <c r="J39" i="12"/>
  <c r="I39" i="12"/>
  <c r="F39" i="12"/>
  <c r="T38" i="12"/>
  <c r="S38" i="12"/>
  <c r="R38" i="12"/>
  <c r="O38" i="12"/>
  <c r="J38" i="12"/>
  <c r="I38" i="12"/>
  <c r="F38" i="12"/>
  <c r="T37" i="12"/>
  <c r="S37" i="12"/>
  <c r="R37" i="12"/>
  <c r="O37" i="12"/>
  <c r="N37" i="12"/>
  <c r="J37" i="12"/>
  <c r="I37" i="12"/>
  <c r="F37" i="12"/>
  <c r="T36" i="12"/>
  <c r="S36" i="12"/>
  <c r="R36" i="12"/>
  <c r="O36" i="12"/>
  <c r="J36" i="12"/>
  <c r="I36" i="12"/>
  <c r="F36" i="12"/>
  <c r="T35" i="12"/>
  <c r="S35" i="12"/>
  <c r="R35" i="12"/>
  <c r="O35" i="12"/>
  <c r="N35" i="12"/>
  <c r="J35" i="12"/>
  <c r="I35" i="12"/>
  <c r="F35" i="12"/>
  <c r="T34" i="12"/>
  <c r="S34" i="12"/>
  <c r="R34" i="12"/>
  <c r="O34" i="12"/>
  <c r="J34" i="12"/>
  <c r="I34" i="12"/>
  <c r="F34" i="12"/>
  <c r="T33" i="12"/>
  <c r="S33" i="12"/>
  <c r="R33" i="12"/>
  <c r="O33" i="12"/>
  <c r="J33" i="12"/>
  <c r="I33" i="12"/>
  <c r="F33" i="12"/>
  <c r="T32" i="12"/>
  <c r="S32" i="12"/>
  <c r="R32" i="12"/>
  <c r="O32" i="12"/>
  <c r="N32" i="12"/>
  <c r="J32" i="12"/>
  <c r="I32" i="12"/>
  <c r="F32" i="12"/>
  <c r="T31" i="12"/>
  <c r="S31" i="12"/>
  <c r="R31" i="12"/>
  <c r="O31" i="12"/>
  <c r="N31" i="12"/>
  <c r="J31" i="12"/>
  <c r="I31" i="12"/>
  <c r="F31" i="12"/>
  <c r="T30" i="12"/>
  <c r="S30" i="12"/>
  <c r="R30" i="12"/>
  <c r="O30" i="12"/>
  <c r="N30" i="12"/>
  <c r="J30" i="12"/>
  <c r="I30" i="12"/>
  <c r="F30" i="12"/>
  <c r="T29" i="12"/>
  <c r="S29" i="12"/>
  <c r="R29" i="12"/>
  <c r="O29" i="12"/>
  <c r="J29" i="12"/>
  <c r="I29" i="12"/>
  <c r="F29" i="12"/>
  <c r="T28" i="12"/>
  <c r="S28" i="12"/>
  <c r="R28" i="12"/>
  <c r="O28" i="12"/>
  <c r="J28" i="12"/>
  <c r="I28" i="12"/>
  <c r="F28" i="12"/>
  <c r="T27" i="12"/>
  <c r="S27" i="12"/>
  <c r="R27" i="12"/>
  <c r="O27" i="12"/>
  <c r="J27" i="12"/>
  <c r="I27" i="12"/>
  <c r="F27" i="12"/>
  <c r="T26" i="12"/>
  <c r="S26" i="12"/>
  <c r="R26" i="12"/>
  <c r="O26" i="12"/>
  <c r="J26" i="12"/>
  <c r="I26" i="12"/>
  <c r="F26" i="12"/>
  <c r="T25" i="12"/>
  <c r="S25" i="12"/>
  <c r="R25" i="12"/>
  <c r="O25" i="12"/>
  <c r="N25" i="12"/>
  <c r="J25" i="12"/>
  <c r="I25" i="12"/>
  <c r="F25" i="12"/>
  <c r="T24" i="12"/>
  <c r="S24" i="12"/>
  <c r="R24" i="12"/>
  <c r="O24" i="12"/>
  <c r="J24" i="12"/>
  <c r="I24" i="12"/>
  <c r="F24" i="12"/>
  <c r="T23" i="12"/>
  <c r="S23" i="12"/>
  <c r="R23" i="12"/>
  <c r="O23" i="12"/>
  <c r="J23" i="12"/>
  <c r="I23" i="12"/>
  <c r="F23" i="12"/>
  <c r="T22" i="12"/>
  <c r="S22" i="12"/>
  <c r="R22" i="12"/>
  <c r="O22" i="12"/>
  <c r="J22" i="12"/>
  <c r="I22" i="12"/>
  <c r="F22" i="12"/>
  <c r="T21" i="12"/>
  <c r="S21" i="12"/>
  <c r="R21" i="12"/>
  <c r="O21" i="12"/>
  <c r="N21" i="12"/>
  <c r="J21" i="12"/>
  <c r="I21" i="12"/>
  <c r="F21" i="12"/>
  <c r="T20" i="12"/>
  <c r="S20" i="12"/>
  <c r="R20" i="12"/>
  <c r="O20" i="12"/>
  <c r="J20" i="12"/>
  <c r="I20" i="12"/>
  <c r="F20" i="12"/>
  <c r="T19" i="12"/>
  <c r="S19" i="12"/>
  <c r="R19" i="12"/>
  <c r="O19" i="12"/>
  <c r="N19" i="12"/>
  <c r="J19" i="12"/>
  <c r="I19" i="12"/>
  <c r="F19" i="12"/>
  <c r="T18" i="12"/>
  <c r="S18" i="12"/>
  <c r="R18" i="12"/>
  <c r="O18" i="12"/>
  <c r="N18" i="12"/>
  <c r="J18" i="12"/>
  <c r="I18" i="12"/>
  <c r="F18" i="12"/>
  <c r="T17" i="12"/>
  <c r="S17" i="12"/>
  <c r="R17" i="12"/>
  <c r="O17" i="12"/>
  <c r="J17" i="12"/>
  <c r="I17" i="12"/>
  <c r="F17" i="12"/>
  <c r="T16" i="12"/>
  <c r="S16" i="12"/>
  <c r="R16" i="12"/>
  <c r="O16" i="12"/>
  <c r="N16" i="12"/>
  <c r="J16" i="12"/>
  <c r="I16" i="12"/>
  <c r="F16" i="12"/>
  <c r="T15" i="12"/>
  <c r="S15" i="12"/>
  <c r="R15" i="12"/>
  <c r="O15" i="12"/>
  <c r="N15" i="12"/>
  <c r="J15" i="12"/>
  <c r="I15" i="12"/>
  <c r="F15" i="12"/>
  <c r="T14" i="12"/>
  <c r="S14" i="12"/>
  <c r="R14" i="12"/>
  <c r="O14" i="12"/>
  <c r="J14" i="12"/>
  <c r="I14" i="12"/>
  <c r="F14" i="12"/>
  <c r="T13" i="12"/>
  <c r="S13" i="12"/>
  <c r="R13" i="12"/>
  <c r="O13" i="12"/>
  <c r="J13" i="12"/>
  <c r="I13" i="12"/>
  <c r="F13" i="12"/>
  <c r="T12" i="12"/>
  <c r="S12" i="12"/>
  <c r="R12" i="12"/>
  <c r="O12" i="12"/>
  <c r="N12" i="12"/>
  <c r="J12" i="12"/>
  <c r="I12" i="12"/>
  <c r="F12" i="12"/>
  <c r="T11" i="12"/>
  <c r="S11" i="12"/>
  <c r="R11" i="12"/>
  <c r="O11" i="12"/>
  <c r="J11" i="12"/>
  <c r="I11" i="12"/>
  <c r="F11" i="12"/>
  <c r="T10" i="12"/>
  <c r="S10" i="12"/>
  <c r="R10" i="12"/>
  <c r="O10" i="12"/>
  <c r="N10" i="12"/>
  <c r="J10" i="12"/>
  <c r="I10" i="12"/>
  <c r="F10" i="12"/>
  <c r="I33" i="4"/>
  <c r="H33" i="4"/>
  <c r="G33" i="4"/>
  <c r="F33" i="4"/>
  <c r="E33" i="4"/>
  <c r="D33" i="4"/>
  <c r="C33" i="4"/>
  <c r="I32" i="4"/>
  <c r="E32" i="4"/>
  <c r="I31" i="4"/>
  <c r="E31" i="4"/>
  <c r="E30" i="4"/>
  <c r="I29" i="4"/>
  <c r="E29" i="4"/>
  <c r="I28" i="4"/>
  <c r="E28" i="4"/>
  <c r="G21" i="4"/>
  <c r="F21" i="4"/>
  <c r="E21" i="4"/>
  <c r="D21" i="4"/>
  <c r="C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5" i="8"/>
  <c r="F6" i="8" s="1"/>
  <c r="F5" i="8"/>
  <c r="F16" i="8" s="1"/>
  <c r="C1" i="8"/>
  <c r="B1" i="8"/>
  <c r="F8" i="8" l="1"/>
  <c r="B5" i="8"/>
  <c r="C5" i="8"/>
  <c r="B6" i="8" s="1"/>
  <c r="F9" i="8"/>
  <c r="F13" i="8"/>
  <c r="F17" i="8"/>
  <c r="F12" i="8"/>
  <c r="F10" i="8"/>
  <c r="F14" i="8"/>
  <c r="F18" i="8"/>
  <c r="F11" i="8"/>
  <c r="F15" i="8"/>
  <c r="F19" i="8"/>
  <c r="B16" i="8" l="1"/>
  <c r="B12" i="8"/>
  <c r="B8" i="8"/>
  <c r="B19" i="8"/>
  <c r="B15" i="8"/>
  <c r="B11" i="8"/>
  <c r="B14" i="8"/>
  <c r="B10" i="8"/>
  <c r="B18" i="8"/>
  <c r="B13" i="8"/>
  <c r="B9" i="8"/>
  <c r="B17" i="8"/>
</calcChain>
</file>

<file path=xl/sharedStrings.xml><?xml version="1.0" encoding="utf-8"?>
<sst xmlns="http://schemas.openxmlformats.org/spreadsheetml/2006/main" count="2825" uniqueCount="957">
  <si>
    <t>PREVIOUS MONTH</t>
  </si>
  <si>
    <t>CURRENTMONTH</t>
  </si>
  <si>
    <t>YEAR</t>
  </si>
  <si>
    <t>MONTH</t>
  </si>
  <si>
    <t>DAY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</si>
  <si>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</si>
  <si>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</si>
  <si>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</si>
  <si>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</si>
  <si>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</si>
  <si>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</si>
  <si>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</si>
  <si>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</si>
  <si>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</si>
  <si>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</si>
  <si>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</si>
  <si>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</si>
  <si>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Office of the Accountant General of the Federation</t>
  </si>
  <si>
    <t xml:space="preserve">  Federation Account Department</t>
  </si>
  <si>
    <t>Table I</t>
  </si>
  <si>
    <t>Summary of Gross Revenue Allocation by Federation Account Allocation Committee for the Month of March, 2024 Shared in April, 2024</t>
  </si>
  <si>
    <t>S/n</t>
  </si>
  <si>
    <t>Beneficiaries</t>
  </si>
  <si>
    <t>Statutory</t>
  </si>
  <si>
    <t>Exchange Gain</t>
  </si>
  <si>
    <t>Electronic Money Transfer Levy (EMTL)</t>
  </si>
  <si>
    <t>Value Added Tax</t>
  </si>
  <si>
    <t>Total</t>
  </si>
  <si>
    <t>₦</t>
  </si>
  <si>
    <t>FGN (see Table II)</t>
  </si>
  <si>
    <t>State (see Table III)</t>
  </si>
  <si>
    <t>LGCs (see Table IV)</t>
  </si>
  <si>
    <t>13% Derivation Fund</t>
  </si>
  <si>
    <t>Cost of Collection - NCS</t>
  </si>
  <si>
    <t xml:space="preserve"> Cost of Collections - FIRS</t>
  </si>
  <si>
    <t xml:space="preserve"> Cost of Collections - NUPRC</t>
  </si>
  <si>
    <t>Transfer to NMDPRA</t>
  </si>
  <si>
    <t>Refund to NUPRC on cost of collection</t>
  </si>
  <si>
    <t>13% Derivation Refund on withdrawals from ECA/Signature Bonus</t>
  </si>
  <si>
    <t xml:space="preserve">13% Refunds on Subsidy, Priority Projects </t>
  </si>
  <si>
    <t>North East Development Commission</t>
  </si>
  <si>
    <t>13% Derivation in respect of NNPC Management Fee and Frontier Exploration Fund from January to February, 2024</t>
  </si>
  <si>
    <t>Transfer to non-oil Excess Account</t>
  </si>
  <si>
    <t>TOTAL</t>
  </si>
  <si>
    <t>Table II</t>
  </si>
  <si>
    <t>Distribution of Revenue Allocation to FGN by Federation Account Allocation Committee for the Month of March, 2024 Shared in April, 2024</t>
  </si>
  <si>
    <t>4=2-3</t>
  </si>
  <si>
    <t>8=4+5+6+7</t>
  </si>
  <si>
    <t>Gross Statutory Allocation</t>
  </si>
  <si>
    <t>Total Deduction</t>
  </si>
  <si>
    <t>Net Statutory Allocation</t>
  </si>
  <si>
    <t>FGN (CRF Account)</t>
  </si>
  <si>
    <t>Share of Derivation &amp; Ecology</t>
  </si>
  <si>
    <t>Stabilization</t>
  </si>
  <si>
    <t>Development of Natural Resources</t>
  </si>
  <si>
    <t>FCT-Abuja</t>
  </si>
  <si>
    <r>
      <rPr>
        <sz val="16"/>
        <rFont val="Times New Roman"/>
        <charset val="134"/>
      </rPr>
      <t xml:space="preserve">Source: </t>
    </r>
    <r>
      <rPr>
        <b/>
        <sz val="16"/>
        <rFont val="Times New Roman"/>
        <charset val="134"/>
      </rPr>
      <t>Office of the Accountant-General of the Federation</t>
    </r>
  </si>
  <si>
    <t>……………………………………………………………</t>
  </si>
  <si>
    <t>Mr. Wale Edun</t>
  </si>
  <si>
    <t>Hon. Minister of Finance and Coordinating Minister for the Economy</t>
  </si>
  <si>
    <t>Abuja. Nigeria.</t>
  </si>
  <si>
    <t>Office  of the Accountant General of the Federation</t>
  </si>
  <si>
    <t>Federation Account Department</t>
  </si>
  <si>
    <t>Table III</t>
  </si>
  <si>
    <t>Distribution of Revenue Allocation to State Governments by Federation Account Allocation Committee for the month of March, 2024 shared in April, 2024</t>
  </si>
  <si>
    <t>6=4+5</t>
  </si>
  <si>
    <t>10=6-(7+8+9)</t>
  </si>
  <si>
    <t>19=6+11+12+13+16</t>
  </si>
  <si>
    <t>20=10+11+12+15+18</t>
  </si>
  <si>
    <t>No. of LGCs</t>
  </si>
  <si>
    <t>Statutory Allocation</t>
  </si>
  <si>
    <t>13% Share of Derivation (Net)</t>
  </si>
  <si>
    <t>Gross Total</t>
  </si>
  <si>
    <t>Deductions</t>
  </si>
  <si>
    <t>Exchange Gain Allocation</t>
  </si>
  <si>
    <t>TOTAL Share of Ecology</t>
  </si>
  <si>
    <t>Transfer of 50% Share of Ecology to NDDC/HYPPADEC</t>
  </si>
  <si>
    <t>Net Share of Ecology</t>
  </si>
  <si>
    <t>Gross VAT Allocation</t>
  </si>
  <si>
    <t>VAT Deduction</t>
  </si>
  <si>
    <t>Net VAT Allocation</t>
  </si>
  <si>
    <t>Total Gross Amount</t>
  </si>
  <si>
    <t>Total Net Amount</t>
  </si>
  <si>
    <t>External Debt</t>
  </si>
  <si>
    <t>Contractual Obligation (ISPO)</t>
  </si>
  <si>
    <t xml:space="preserve">Other Deductions  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</si>
  <si>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</si>
  <si>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</si>
  <si>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</si>
  <si>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</si>
  <si>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</si>
  <si>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</si>
  <si>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</si>
  <si>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</si>
  <si>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</si>
  <si>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</si>
  <si>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</si>
  <si>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</si>
  <si>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</si>
  <si>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</si>
  <si>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</si>
  <si>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</si>
  <si>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</si>
  <si>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</si>
  <si>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</si>
  <si>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</si>
  <si>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</si>
  <si>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</si>
  <si>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</si>
  <si>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</si>
  <si>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</si>
  <si>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</si>
  <si>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</si>
  <si>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</si>
  <si>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</si>
  <si>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</si>
  <si>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</si>
  <si>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</si>
  <si>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</si>
  <si>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</si>
  <si>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</si>
  <si>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</si>
  <si>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SOKU</t>
  </si>
  <si>
    <t>Office of the Accountant-General of the Federation</t>
  </si>
  <si>
    <t xml:space="preserve"> Distribution  of Revenue Allocation to Local Government Councils by Federation Account Allocation Committee for the Month of March,  2024 shared in April, 2024</t>
  </si>
  <si>
    <t>States</t>
  </si>
  <si>
    <t>Local Government Councils</t>
  </si>
  <si>
    <t>Deduction</t>
  </si>
  <si>
    <t>Total Allocation</t>
  </si>
  <si>
    <t>State</t>
  </si>
  <si>
    <t>ABA NORTH</t>
  </si>
  <si>
    <t>KUNCHI</t>
  </si>
  <si>
    <t>ABA SOUTH</t>
  </si>
  <si>
    <t>KURA</t>
  </si>
  <si>
    <t>AROCHUKWU</t>
  </si>
  <si>
    <t>MADOBI</t>
  </si>
  <si>
    <t>BENDE</t>
  </si>
  <si>
    <t>MAKODA</t>
  </si>
  <si>
    <t>IKWUANO</t>
  </si>
  <si>
    <t>MINJIBIR</t>
  </si>
  <si>
    <t>ISIALA NGWA NORTH</t>
  </si>
  <si>
    <t>ISIALA NGWA SOUTH</t>
  </si>
  <si>
    <t>RANO</t>
  </si>
  <si>
    <t>ISUIKWUATO</t>
  </si>
  <si>
    <t>RIMIN GADO</t>
  </si>
  <si>
    <t>NNEOCHI</t>
  </si>
  <si>
    <t>ROGO</t>
  </si>
  <si>
    <t>OBIOMA NGWA</t>
  </si>
  <si>
    <t>SHANONO</t>
  </si>
  <si>
    <t>OHAFIA</t>
  </si>
  <si>
    <t>SUMAILA</t>
  </si>
  <si>
    <t>OSISIOMA</t>
  </si>
  <si>
    <t>TAKAI</t>
  </si>
  <si>
    <t>UGWUNAGBO</t>
  </si>
  <si>
    <t>TARAUNI</t>
  </si>
  <si>
    <t>UKWA EAST</t>
  </si>
  <si>
    <t>TOFA</t>
  </si>
  <si>
    <t>UKWA WEST</t>
  </si>
  <si>
    <t>TSANYAWA</t>
  </si>
  <si>
    <t>UMUAHIA NORTH</t>
  </si>
  <si>
    <t>TUDUN WADA</t>
  </si>
  <si>
    <t>UMUAHIA SOUTH</t>
  </si>
  <si>
    <t>UNGOGO</t>
  </si>
  <si>
    <t>ABIA TOTAL</t>
  </si>
  <si>
    <t>WARAWA</t>
  </si>
  <si>
    <t xml:space="preserve">ADAMAWA </t>
  </si>
  <si>
    <t>DEMSA</t>
  </si>
  <si>
    <t>WUDIL</t>
  </si>
  <si>
    <t>FUFORE</t>
  </si>
  <si>
    <t>GANYE</t>
  </si>
  <si>
    <t>BAKORI</t>
  </si>
  <si>
    <t>GIREI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</si>
  <si>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</si>
  <si>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</si>
  <si>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</si>
  <si>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</si>
  <si>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</si>
  <si>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</si>
  <si>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</si>
  <si>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</si>
  <si>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</si>
  <si>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</si>
  <si>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</si>
  <si>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</si>
  <si>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</si>
  <si>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</si>
  <si>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</si>
  <si>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</si>
  <si>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</si>
  <si>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</si>
  <si>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</si>
  <si>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</si>
  <si>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</si>
  <si>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</si>
  <si>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</si>
  <si>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</si>
  <si>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</si>
  <si>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</si>
  <si>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</si>
  <si>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</si>
  <si>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</si>
  <si>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</si>
  <si>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</si>
  <si>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</si>
  <si>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</si>
  <si>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</si>
  <si>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</si>
  <si>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</si>
  <si>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</si>
  <si>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 xml:space="preserve">AKWA IBOM </t>
  </si>
  <si>
    <t>ABAK</t>
  </si>
  <si>
    <t>EASTERN OBOLO</t>
  </si>
  <si>
    <t>KURFI</t>
  </si>
  <si>
    <t>EKET</t>
  </si>
  <si>
    <t>KUSADA</t>
  </si>
  <si>
    <t>EKPE ATAI</t>
  </si>
  <si>
    <t>MAIADUA</t>
  </si>
  <si>
    <t>ESSIEN UDIM</t>
  </si>
  <si>
    <t>MALUMFASHI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</si>
  <si>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</si>
  <si>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</si>
  <si>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</si>
  <si>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</si>
  <si>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</si>
  <si>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</si>
  <si>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</si>
  <si>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</si>
  <si>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</si>
  <si>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</si>
  <si>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</si>
  <si>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</si>
  <si>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</si>
  <si>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</si>
  <si>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</si>
  <si>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</si>
  <si>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</si>
  <si>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</si>
  <si>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</si>
  <si>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</si>
  <si>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</si>
  <si>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</si>
  <si>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</si>
  <si>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</si>
  <si>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</si>
  <si>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</si>
  <si>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</si>
  <si>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</si>
  <si>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</si>
  <si>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</si>
  <si>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</si>
  <si>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</si>
  <si>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</si>
  <si>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</si>
  <si>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</si>
  <si>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</si>
  <si>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</si>
  <si>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</si>
  <si>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</si>
  <si>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</si>
  <si>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</si>
  <si>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</si>
  <si>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</si>
  <si>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</si>
  <si>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</si>
  <si>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</si>
  <si>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</si>
  <si>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</si>
  <si>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</si>
  <si>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</si>
  <si>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</si>
  <si>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</si>
  <si>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</si>
  <si>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</si>
  <si>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 xml:space="preserve">ANAMBRA 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</si>
  <si>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</si>
  <si>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</si>
  <si>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</si>
  <si>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</si>
  <si>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</si>
  <si>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</si>
  <si>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</si>
  <si>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</si>
  <si>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</si>
  <si>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KEBBI TOTAL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</si>
  <si>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</si>
  <si>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</si>
  <si>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</si>
  <si>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</si>
  <si>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</si>
  <si>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</si>
  <si>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</si>
  <si>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</si>
  <si>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</si>
  <si>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</si>
  <si>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</si>
  <si>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</si>
  <si>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</si>
  <si>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</si>
  <si>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</si>
  <si>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</si>
  <si>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</si>
  <si>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</si>
  <si>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</si>
  <si>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</si>
  <si>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</si>
  <si>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</si>
  <si>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</si>
  <si>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</si>
  <si>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</si>
  <si>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</si>
  <si>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</si>
  <si>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</si>
  <si>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</si>
  <si>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</si>
  <si>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</si>
  <si>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</si>
  <si>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</si>
  <si>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 xml:space="preserve">BAUCHI 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</si>
  <si>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</si>
  <si>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</si>
  <si>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</si>
  <si>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</si>
  <si>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</si>
  <si>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</si>
  <si>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</si>
  <si>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</si>
  <si>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KOGI TOTAL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</si>
  <si>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</si>
  <si>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</si>
  <si>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</si>
  <si>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</si>
  <si>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</si>
  <si>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</si>
  <si>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</si>
  <si>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</si>
  <si>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</si>
  <si>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</si>
  <si>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</si>
  <si>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</si>
  <si>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</si>
  <si>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</si>
  <si>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</si>
  <si>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</si>
  <si>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</si>
  <si>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</si>
  <si>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</si>
  <si>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</si>
  <si>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</si>
  <si>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</si>
  <si>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</si>
  <si>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</si>
  <si>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</si>
  <si>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</si>
  <si>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</si>
  <si>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</si>
  <si>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</si>
  <si>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</si>
  <si>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</si>
  <si>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 xml:space="preserve">BAYELSA </t>
  </si>
  <si>
    <t>BRASS</t>
  </si>
  <si>
    <t>KWARA TOTAL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</si>
  <si>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</si>
  <si>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</si>
  <si>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</si>
  <si>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</si>
  <si>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</si>
  <si>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</si>
  <si>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</si>
  <si>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</si>
  <si>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</si>
  <si>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</si>
  <si>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</si>
  <si>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</si>
  <si>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</si>
  <si>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</si>
  <si>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</si>
  <si>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</si>
  <si>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 xml:space="preserve">BENUE 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</si>
  <si>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</si>
  <si>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</si>
  <si>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</si>
  <si>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</si>
  <si>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</si>
  <si>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</si>
  <si>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</si>
  <si>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</si>
  <si>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</si>
  <si>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</si>
  <si>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</si>
  <si>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</si>
  <si>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</si>
  <si>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</si>
  <si>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</si>
  <si>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</si>
  <si>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</si>
  <si>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</si>
  <si>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</si>
  <si>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</si>
  <si>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</si>
  <si>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</si>
  <si>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</si>
  <si>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</si>
  <si>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</si>
  <si>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LAGOS TOTAL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</si>
  <si>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</si>
  <si>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</si>
  <si>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</si>
  <si>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</si>
  <si>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</si>
  <si>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</si>
  <si>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</si>
  <si>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</si>
  <si>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</si>
  <si>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</si>
  <si>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</si>
  <si>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</si>
  <si>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</si>
  <si>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</si>
  <si>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</si>
  <si>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</si>
  <si>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</si>
  <si>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</si>
  <si>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</si>
  <si>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</si>
  <si>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</si>
  <si>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 xml:space="preserve">BORNO </t>
  </si>
  <si>
    <t>ABADAN</t>
  </si>
  <si>
    <t>TOTO</t>
  </si>
  <si>
    <t>ASKIRA UBA</t>
  </si>
  <si>
    <t>WAMBA</t>
  </si>
  <si>
    <t>BAMA</t>
  </si>
  <si>
    <t>NASSARAWA TOTAL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</si>
  <si>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</si>
  <si>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</si>
  <si>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</si>
  <si>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</si>
  <si>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</si>
  <si>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</si>
  <si>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</si>
  <si>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</si>
  <si>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</si>
  <si>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</si>
  <si>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</si>
  <si>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</si>
  <si>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</si>
  <si>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</si>
  <si>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</si>
  <si>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</si>
  <si>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</si>
  <si>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</si>
  <si>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</si>
  <si>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</si>
  <si>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</si>
  <si>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</si>
  <si>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</si>
  <si>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</si>
  <si>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</si>
  <si>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</si>
  <si>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</si>
  <si>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</si>
  <si>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</si>
  <si>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</si>
  <si>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</si>
  <si>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</si>
  <si>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</si>
  <si>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</si>
  <si>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</si>
  <si>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</si>
  <si>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</si>
  <si>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</si>
  <si>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</si>
  <si>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</si>
  <si>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</si>
  <si>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</si>
  <si>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</si>
  <si>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</si>
  <si>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</si>
  <si>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</si>
  <si>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</si>
  <si>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</si>
  <si>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</si>
  <si>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</si>
  <si>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 xml:space="preserve">CROSS RIVER </t>
  </si>
  <si>
    <t>ABI</t>
  </si>
  <si>
    <t>NIGER TOTAL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</si>
  <si>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</si>
  <si>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</si>
  <si>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</si>
  <si>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</si>
  <si>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</si>
  <si>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</si>
  <si>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</si>
  <si>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</si>
  <si>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</si>
  <si>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</si>
  <si>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</si>
  <si>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</si>
  <si>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</si>
  <si>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</si>
  <si>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</si>
  <si>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</si>
  <si>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</si>
  <si>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</si>
  <si>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</si>
  <si>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</si>
  <si>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</si>
  <si>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</si>
  <si>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</si>
  <si>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</si>
  <si>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</si>
  <si>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</si>
  <si>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</si>
  <si>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</si>
  <si>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</si>
  <si>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</si>
  <si>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</si>
  <si>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</si>
  <si>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</si>
  <si>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</si>
  <si>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</si>
  <si>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</si>
  <si>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 xml:space="preserve">DELTA </t>
  </si>
  <si>
    <t>ANIOCHA NORTH</t>
  </si>
  <si>
    <t>OGUN WATERSIDE</t>
  </si>
  <si>
    <t>ANIOCHA SOUTH</t>
  </si>
  <si>
    <t>SHAGAMU</t>
  </si>
  <si>
    <t>BOMADI</t>
  </si>
  <si>
    <t>OGUN TOTAL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</si>
  <si>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</si>
  <si>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</si>
  <si>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</si>
  <si>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</si>
  <si>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</si>
  <si>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</si>
  <si>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</si>
  <si>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</si>
  <si>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</si>
  <si>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</si>
  <si>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</si>
  <si>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</si>
  <si>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</si>
  <si>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</si>
  <si>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</si>
  <si>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</si>
  <si>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</si>
  <si>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</si>
  <si>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</si>
  <si>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</si>
  <si>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</si>
  <si>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</si>
  <si>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</si>
  <si>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</si>
  <si>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</si>
  <si>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</si>
  <si>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</si>
  <si>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</si>
  <si>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</si>
  <si>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</si>
  <si>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</si>
  <si>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</si>
  <si>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</si>
  <si>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</si>
  <si>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</si>
  <si>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</si>
  <si>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</si>
  <si>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ONDO TOTAL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</si>
  <si>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</si>
  <si>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</si>
  <si>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</si>
  <si>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</si>
  <si>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</si>
  <si>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</si>
  <si>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</si>
  <si>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</si>
  <si>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 xml:space="preserve">EBONYI 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</si>
  <si>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</si>
  <si>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</si>
  <si>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</si>
  <si>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</si>
  <si>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</si>
  <si>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</si>
  <si>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</si>
  <si>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</si>
  <si>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</si>
  <si>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</si>
  <si>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</si>
  <si>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</si>
  <si>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</si>
  <si>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</si>
  <si>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</si>
  <si>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</si>
  <si>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</si>
  <si>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</si>
  <si>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</si>
  <si>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</si>
  <si>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</si>
  <si>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</si>
  <si>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</si>
  <si>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</si>
  <si>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</si>
  <si>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</si>
  <si>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EDO TOTAL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</si>
  <si>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</si>
  <si>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</si>
  <si>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</si>
  <si>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</si>
  <si>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</si>
  <si>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</si>
  <si>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</si>
  <si>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</si>
  <si>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</si>
  <si>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</si>
  <si>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</si>
  <si>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</si>
  <si>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</si>
  <si>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</si>
  <si>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</si>
  <si>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</si>
  <si>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</si>
  <si>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</si>
  <si>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</si>
  <si>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</si>
  <si>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</si>
  <si>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</si>
  <si>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</si>
  <si>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</si>
  <si>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OSUN TOTAL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</si>
  <si>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</si>
  <si>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</si>
  <si>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</si>
  <si>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</si>
  <si>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</si>
  <si>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</si>
  <si>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</si>
  <si>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</si>
  <si>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</si>
  <si>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</si>
  <si>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IBADAN NORTH</t>
  </si>
  <si>
    <t xml:space="preserve">EKITI 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</si>
  <si>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</si>
  <si>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</si>
  <si>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</si>
  <si>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</si>
  <si>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</si>
  <si>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</si>
  <si>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</si>
  <si>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</si>
  <si>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</si>
  <si>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</si>
  <si>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</si>
  <si>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</si>
  <si>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</si>
  <si>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</si>
  <si>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</si>
  <si>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</si>
  <si>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</si>
  <si>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</si>
  <si>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</si>
  <si>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</si>
  <si>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</si>
  <si>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</si>
  <si>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</si>
  <si>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</si>
  <si>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</si>
  <si>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</si>
  <si>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</si>
  <si>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</si>
  <si>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</si>
  <si>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</si>
  <si>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</si>
  <si>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</si>
  <si>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</si>
  <si>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</si>
  <si>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</si>
  <si>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</si>
  <si>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</si>
  <si>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</si>
  <si>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</si>
  <si>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</si>
  <si>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</si>
  <si>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</si>
  <si>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</si>
  <si>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</si>
  <si>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</si>
  <si>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</si>
  <si>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</si>
  <si>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</si>
  <si>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</si>
  <si>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</si>
  <si>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</si>
  <si>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</si>
  <si>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</si>
  <si>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</si>
  <si>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</si>
  <si>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OYO TOTAL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</si>
  <si>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</si>
  <si>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</si>
  <si>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</si>
  <si>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</si>
  <si>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</si>
  <si>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</si>
  <si>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</si>
  <si>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</si>
  <si>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</si>
  <si>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</si>
  <si>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</si>
  <si>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</si>
  <si>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</si>
  <si>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 xml:space="preserve">GOMBE 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</si>
  <si>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</si>
  <si>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</si>
  <si>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</si>
  <si>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</si>
  <si>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</si>
  <si>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</si>
  <si>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</si>
  <si>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</si>
  <si>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</si>
  <si>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</si>
  <si>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</si>
  <si>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</si>
  <si>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</si>
  <si>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</si>
  <si>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</si>
  <si>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</si>
  <si>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</si>
  <si>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</si>
  <si>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</si>
  <si>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</si>
  <si>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PLATEAU TOTAL</t>
  </si>
  <si>
    <t>GOMBE TOTAL</t>
  </si>
  <si>
    <t>AHOADA</t>
  </si>
  <si>
    <t xml:space="preserve">IMO 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</si>
  <si>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</si>
  <si>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</si>
  <si>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</si>
  <si>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</si>
  <si>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</si>
  <si>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</si>
  <si>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</si>
  <si>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</si>
  <si>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</si>
  <si>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</si>
  <si>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</si>
  <si>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</si>
  <si>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</si>
  <si>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</si>
  <si>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</si>
  <si>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</si>
  <si>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</si>
  <si>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</si>
  <si>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</si>
  <si>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</si>
  <si>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</si>
  <si>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</si>
  <si>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</si>
  <si>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</si>
  <si>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</si>
  <si>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</si>
  <si>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</si>
  <si>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</si>
  <si>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</si>
  <si>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</si>
  <si>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</si>
  <si>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</si>
  <si>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</si>
  <si>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</si>
  <si>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</si>
  <si>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</si>
  <si>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</si>
  <si>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</si>
  <si>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</si>
  <si>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</si>
  <si>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</si>
  <si>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</si>
  <si>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</si>
  <si>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</si>
  <si>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</si>
  <si>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RIVERS TOTAL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</si>
  <si>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</si>
  <si>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</si>
  <si>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</si>
  <si>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</si>
  <si>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</si>
  <si>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</si>
  <si>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</si>
  <si>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</si>
  <si>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</si>
  <si>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</si>
  <si>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 xml:space="preserve">JIGAWA 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</si>
  <si>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</si>
  <si>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</si>
  <si>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</si>
  <si>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</si>
  <si>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</si>
  <si>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</si>
  <si>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</si>
  <si>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</si>
  <si>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</si>
  <si>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</si>
  <si>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</si>
  <si>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</si>
  <si>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</si>
  <si>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</si>
  <si>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</si>
  <si>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</si>
  <si>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</si>
  <si>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</si>
  <si>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</si>
  <si>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</si>
  <si>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</si>
  <si>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</si>
  <si>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</si>
  <si>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</si>
  <si>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</si>
  <si>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</si>
  <si>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</si>
  <si>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</si>
  <si>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</si>
  <si>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</si>
  <si>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</si>
  <si>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</si>
  <si>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</si>
  <si>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</si>
  <si>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</si>
  <si>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</si>
  <si>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</si>
  <si>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SOKOTO TOTAL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</si>
  <si>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</si>
  <si>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</si>
  <si>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</si>
  <si>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</si>
  <si>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</si>
  <si>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</si>
  <si>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</si>
  <si>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</si>
  <si>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</si>
  <si>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</si>
  <si>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</si>
  <si>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</si>
  <si>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</si>
  <si>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</si>
  <si>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</si>
  <si>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</si>
  <si>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</si>
  <si>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</si>
  <si>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 xml:space="preserve">KADUNA </t>
  </si>
  <si>
    <t>BIRNIN GWARI</t>
  </si>
  <si>
    <t>LAU</t>
  </si>
  <si>
    <t>CHIKUN</t>
  </si>
  <si>
    <t>SARDAUNA</t>
  </si>
  <si>
    <t>GIWA</t>
  </si>
  <si>
    <t>TAKUM</t>
  </si>
  <si>
    <t>KAJURU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</si>
  <si>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</si>
  <si>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</si>
  <si>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</si>
  <si>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</si>
  <si>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</si>
  <si>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</si>
  <si>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</si>
  <si>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</si>
  <si>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TARABA TOTAL</t>
  </si>
  <si>
    <t>KACHIA</t>
  </si>
  <si>
    <t>BADE</t>
  </si>
  <si>
    <t>KADUNA NORTH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</si>
  <si>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</si>
  <si>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</si>
  <si>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</si>
  <si>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</si>
  <si>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</si>
  <si>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</si>
  <si>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</si>
  <si>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</si>
  <si>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</si>
  <si>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</si>
  <si>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</si>
  <si>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</si>
  <si>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</si>
  <si>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</si>
  <si>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</si>
  <si>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</si>
  <si>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</si>
  <si>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</si>
  <si>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</si>
  <si>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</si>
  <si>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</si>
  <si>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</si>
  <si>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</si>
  <si>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</si>
  <si>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</si>
  <si>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</si>
  <si>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</si>
  <si>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</si>
  <si>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</si>
  <si>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</si>
  <si>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</si>
  <si>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</si>
  <si>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</si>
  <si>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</si>
  <si>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</si>
  <si>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</si>
  <si>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</si>
  <si>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</si>
  <si>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</si>
  <si>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</si>
  <si>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</si>
  <si>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</si>
  <si>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</si>
  <si>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</si>
  <si>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</si>
  <si>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</si>
  <si>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</si>
  <si>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</si>
  <si>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</si>
  <si>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</si>
  <si>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</si>
  <si>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</si>
  <si>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</si>
  <si>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</si>
  <si>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</si>
  <si>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</si>
  <si>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</si>
  <si>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</si>
  <si>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</si>
  <si>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</si>
  <si>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ZAMFARA TOTAL</t>
  </si>
  <si>
    <t>GWALE</t>
  </si>
  <si>
    <t>FCT-ABUJA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</si>
  <si>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</si>
  <si>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</si>
  <si>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</si>
  <si>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</si>
  <si>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</si>
  <si>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</si>
  <si>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</si>
  <si>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</si>
  <si>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</si>
  <si>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</si>
  <si>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</si>
  <si>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</si>
  <si>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FCT-ABUJA TOTAL</t>
  </si>
  <si>
    <t>KUMBOTSO</t>
  </si>
  <si>
    <t>Grand Total</t>
  </si>
  <si>
    <t>Summary of Distribution of Revenue Allocation to Local Government Councils by Federation Account Allocation Committee for the month of March 2024 Shared in April, 2024</t>
  </si>
  <si>
    <t>Total Ecology Fund</t>
  </si>
  <si>
    <t>VAT</t>
  </si>
  <si>
    <t>Details of Distribution of Ecology Revenue Allocation to States by Federation Account Allocation Committee for the month of March, 2024 Shared in April, 2024</t>
  </si>
  <si>
    <t>S/N</t>
  </si>
  <si>
    <t>Gross Statutory Allocation (Ecology)</t>
  </si>
  <si>
    <t>Exchange Gain (Ecology)</t>
  </si>
  <si>
    <t xml:space="preserve"> Distribution of Ecology to Local Government Councils by Federation Account Allocation Committee for the month of March, 2024 Shared in April, 2024</t>
  </si>
  <si>
    <t>S/NO</t>
  </si>
  <si>
    <t>STATE</t>
  </si>
  <si>
    <t>LOCAL GOVERNMENT COUNCILS</t>
  </si>
  <si>
    <t>Total (Ecology)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</si>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</sst>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5" formatCode="_(* #,##0.00_);_(* \(#,##0.00\);_(* &quot;-&quot;??_);_(@_)"/>
    <numFmt numFmtId="168" formatCode="&quot; &quot;#,##0.00;\-&quot; &quot;#,##0.00"/>
    <numFmt numFmtId="169" formatCode="#,##0.0000_);\(#,##0.0000\)"/>
    <numFmt numFmtId="170" formatCode="#,##0.00_ ;\-#,##0.00&quot; &quot;"/>
    <numFmt numFmtId="171" formatCode="#,##0.0000000_ ;\-#,##0.0000000&quot; &quot;"/>
  </numFmts>
  <fonts count="27">
    <font>
      <sz val="10"/>
      <name val="Arial"/>
      <charset val="134"/>
    </font>
    <font>
      <b/>
      <sz val="16"/>
      <name val="Times New Roman"/>
      <charset val="134"/>
    </font>
    <font>
      <b/>
      <sz val="13"/>
      <name val="Times New Roman"/>
      <charset val="134"/>
    </font>
    <font>
      <b/>
      <sz val="11"/>
      <color theme="1"/>
      <name val="Times New Roman"/>
      <charset val="134"/>
    </font>
    <font>
      <b/>
      <sz val="14"/>
      <name val="Times New Roman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4"/>
      <color indexed="8"/>
      <name val="Times New Roman"/>
      <charset val="134"/>
    </font>
    <font>
      <sz val="14"/>
      <name val="Times New Roman"/>
      <charset val="134"/>
    </font>
    <font>
      <sz val="10"/>
      <name val="Times New Roman"/>
      <charset val="134"/>
    </font>
    <font>
      <b/>
      <sz val="14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2"/>
      <color indexed="8"/>
      <name val="Times New Roman"/>
      <charset val="134"/>
    </font>
    <font>
      <b/>
      <sz val="10"/>
      <name val="Times New Roman"/>
      <charset val="134"/>
    </font>
    <font>
      <b/>
      <sz val="20"/>
      <name val="Times New Roman"/>
      <charset val="134"/>
    </font>
    <font>
      <b/>
      <u/>
      <sz val="16"/>
      <name val="Times New Roman"/>
      <charset val="134"/>
    </font>
    <font>
      <sz val="11"/>
      <color indexed="8"/>
      <name val="Times New Roman"/>
      <charset val="134"/>
    </font>
    <font>
      <b/>
      <u val="singleAccounting"/>
      <sz val="10"/>
      <name val="Times New Roman"/>
      <charset val="134"/>
    </font>
    <font>
      <sz val="18"/>
      <name val="Times New Roman"/>
      <charset val="134"/>
    </font>
    <font>
      <b/>
      <u/>
      <sz val="14"/>
      <name val="Times New Roman"/>
      <charset val="134"/>
    </font>
    <font>
      <sz val="12"/>
      <name val="Times New Roman"/>
      <charset val="134"/>
    </font>
    <font>
      <sz val="16"/>
      <name val="Times New Roman"/>
      <charset val="134"/>
    </font>
    <font>
      <b/>
      <sz val="18"/>
      <name val="Times New Roman"/>
      <charset val="134"/>
    </font>
    <font>
      <b/>
      <sz val="22"/>
      <name val="Times New Roman"/>
      <charset val="134"/>
    </font>
    <font>
      <b/>
      <sz val="18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8">
    <xf numFmtId="0" fontId="0" fillId="0" borderId="0"/>
    <xf numFmtId="165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200">
    <xf numFmtId="0" fontId="0" fillId="0" borderId="0" xfId="0"/>
    <xf numFmtId="0" fontId="1" fillId="0" borderId="1" xfId="0" applyFont="1" applyBorder="1" applyAlignment="1">
      <alignment horizontal="center"/>
    </xf>
    <xf numFmtId="0" fontId="3" fillId="2" borderId="1" xfId="4" applyFont="1" applyFill="1" applyBorder="1" applyAlignment="1">
      <alignment horizontal="center"/>
    </xf>
    <xf numFmtId="165" fontId="4" fillId="0" borderId="1" xfId="1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2" borderId="1" xfId="4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4" applyFont="1" applyBorder="1" applyAlignment="1">
      <alignment horizontal="right" wrapText="1"/>
    </xf>
    <xf numFmtId="0" fontId="7" fillId="0" borderId="1" xfId="4" applyFont="1" applyBorder="1" applyAlignment="1">
      <alignment wrapText="1"/>
    </xf>
    <xf numFmtId="168" fontId="7" fillId="0" borderId="1" xfId="4" applyNumberFormat="1" applyFont="1" applyBorder="1" applyAlignment="1">
      <alignment horizontal="right" wrapText="1"/>
    </xf>
    <xf numFmtId="169" fontId="8" fillId="0" borderId="1" xfId="0" applyNumberFormat="1" applyFont="1" applyBorder="1"/>
    <xf numFmtId="168" fontId="0" fillId="0" borderId="0" xfId="0" applyNumberFormat="1"/>
    <xf numFmtId="165" fontId="0" fillId="0" borderId="0" xfId="1" applyFont="1"/>
    <xf numFmtId="165" fontId="0" fillId="0" borderId="0" xfId="0" applyNumberFormat="1"/>
    <xf numFmtId="0" fontId="4" fillId="0" borderId="1" xfId="0" applyFont="1" applyBorder="1" applyAlignment="1">
      <alignment horizontal="center"/>
    </xf>
    <xf numFmtId="168" fontId="4" fillId="0" borderId="1" xfId="0" applyNumberFormat="1" applyFont="1" applyBorder="1"/>
    <xf numFmtId="0" fontId="9" fillId="0" borderId="0" xfId="0" applyFont="1"/>
    <xf numFmtId="0" fontId="10" fillId="2" borderId="3" xfId="2" applyFont="1" applyFill="1" applyBorder="1" applyAlignment="1">
      <alignment horizontal="center"/>
    </xf>
    <xf numFmtId="0" fontId="10" fillId="2" borderId="3" xfId="2" applyFont="1" applyFill="1" applyBorder="1" applyAlignment="1">
      <alignment horizontal="center" wrapText="1"/>
    </xf>
    <xf numFmtId="0" fontId="11" fillId="2" borderId="1" xfId="2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 wrapText="1"/>
    </xf>
    <xf numFmtId="0" fontId="7" fillId="0" borderId="1" xfId="2" applyFont="1" applyBorder="1" applyAlignment="1">
      <alignment horizontal="right" wrapText="1"/>
    </xf>
    <xf numFmtId="0" fontId="7" fillId="0" borderId="1" xfId="2" applyFont="1" applyBorder="1" applyAlignment="1">
      <alignment wrapText="1"/>
    </xf>
    <xf numFmtId="168" fontId="7" fillId="0" borderId="1" xfId="2" applyNumberFormat="1" applyFont="1" applyBorder="1" applyAlignment="1">
      <alignment horizontal="right" wrapText="1"/>
    </xf>
    <xf numFmtId="168" fontId="8" fillId="0" borderId="1" xfId="0" applyNumberFormat="1" applyFont="1" applyBorder="1"/>
    <xf numFmtId="0" fontId="9" fillId="0" borderId="0" xfId="0" applyFont="1" applyAlignment="1">
      <alignment wrapText="1"/>
    </xf>
    <xf numFmtId="168" fontId="9" fillId="0" borderId="0" xfId="0" applyNumberFormat="1" applyFont="1"/>
    <xf numFmtId="165" fontId="9" fillId="0" borderId="0" xfId="1" applyFont="1"/>
    <xf numFmtId="0" fontId="8" fillId="0" borderId="1" xfId="0" applyFont="1" applyBorder="1"/>
    <xf numFmtId="0" fontId="8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/>
    <xf numFmtId="0" fontId="7" fillId="2" borderId="1" xfId="6" applyFont="1" applyFill="1" applyBorder="1" applyAlignment="1">
      <alignment horizontal="center"/>
    </xf>
    <xf numFmtId="0" fontId="7" fillId="0" borderId="1" xfId="6" applyFont="1" applyBorder="1" applyAlignment="1">
      <alignment horizontal="right" wrapText="1"/>
    </xf>
    <xf numFmtId="0" fontId="7" fillId="0" borderId="1" xfId="6" applyFont="1" applyBorder="1" applyAlignment="1">
      <alignment wrapText="1"/>
    </xf>
    <xf numFmtId="165" fontId="8" fillId="0" borderId="1" xfId="1" applyFont="1" applyBorder="1"/>
    <xf numFmtId="43" fontId="8" fillId="0" borderId="1" xfId="0" applyNumberFormat="1" applyFont="1" applyBorder="1"/>
    <xf numFmtId="165" fontId="8" fillId="0" borderId="0" xfId="0" applyNumberFormat="1" applyFont="1"/>
    <xf numFmtId="165" fontId="4" fillId="0" borderId="1" xfId="0" applyNumberFormat="1" applyFont="1" applyBorder="1"/>
    <xf numFmtId="0" fontId="4" fillId="2" borderId="1" xfId="3" applyFont="1" applyFill="1" applyBorder="1" applyAlignment="1">
      <alignment horizontal="center"/>
    </xf>
    <xf numFmtId="165" fontId="6" fillId="0" borderId="1" xfId="1" applyFont="1" applyBorder="1" applyAlignment="1">
      <alignment horizontal="center" wrapText="1"/>
    </xf>
    <xf numFmtId="165" fontId="6" fillId="0" borderId="1" xfId="1" applyFont="1" applyBorder="1" applyAlignment="1">
      <alignment horizontal="center"/>
    </xf>
    <xf numFmtId="0" fontId="12" fillId="2" borderId="1" xfId="7" applyFont="1" applyFill="1" applyBorder="1" applyAlignment="1">
      <alignment horizontal="center" wrapText="1"/>
    </xf>
    <xf numFmtId="0" fontId="7" fillId="0" borderId="1" xfId="3" applyFont="1" applyBorder="1" applyAlignment="1">
      <alignment horizontal="right" wrapText="1"/>
    </xf>
    <xf numFmtId="0" fontId="7" fillId="0" borderId="1" xfId="3" applyFont="1" applyBorder="1" applyAlignment="1">
      <alignment wrapText="1"/>
    </xf>
    <xf numFmtId="165" fontId="7" fillId="0" borderId="1" xfId="1" applyFont="1" applyBorder="1" applyAlignment="1">
      <alignment wrapText="1"/>
    </xf>
    <xf numFmtId="168" fontId="7" fillId="0" borderId="1" xfId="3" applyNumberFormat="1" applyFont="1" applyBorder="1" applyAlignment="1">
      <alignment horizontal="right" wrapText="1"/>
    </xf>
    <xf numFmtId="43" fontId="8" fillId="0" borderId="0" xfId="0" applyNumberFormat="1" applyFont="1"/>
    <xf numFmtId="165" fontId="8" fillId="0" borderId="0" xfId="1" applyFont="1"/>
    <xf numFmtId="0" fontId="13" fillId="0" borderId="1" xfId="0" applyFont="1" applyBorder="1" applyAlignment="1">
      <alignment horizontal="center" wrapText="1"/>
    </xf>
    <xf numFmtId="0" fontId="12" fillId="2" borderId="4" xfId="7" applyFont="1" applyFill="1" applyBorder="1" applyAlignment="1">
      <alignment horizontal="center" wrapText="1"/>
    </xf>
    <xf numFmtId="170" fontId="8" fillId="0" borderId="1" xfId="0" applyNumberFormat="1" applyFont="1" applyBorder="1"/>
    <xf numFmtId="171" fontId="8" fillId="0" borderId="0" xfId="0" applyNumberFormat="1" applyFont="1"/>
    <xf numFmtId="165" fontId="7" fillId="0" borderId="1" xfId="3" applyNumberFormat="1" applyFont="1" applyBorder="1" applyAlignment="1">
      <alignment horizontal="right" wrapText="1"/>
    </xf>
    <xf numFmtId="0" fontId="9" fillId="0" borderId="0" xfId="0" applyFont="1" applyAlignment="1">
      <alignment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65" fontId="9" fillId="0" borderId="1" xfId="1" applyFont="1" applyBorder="1"/>
    <xf numFmtId="165" fontId="13" fillId="0" borderId="1" xfId="1" applyFont="1" applyBorder="1"/>
    <xf numFmtId="0" fontId="9" fillId="0" borderId="2" xfId="0" applyFont="1" applyBorder="1"/>
    <xf numFmtId="0" fontId="9" fillId="0" borderId="9" xfId="0" applyFont="1" applyBorder="1"/>
    <xf numFmtId="0" fontId="9" fillId="3" borderId="0" xfId="0" applyFont="1" applyFill="1"/>
    <xf numFmtId="165" fontId="9" fillId="0" borderId="1" xfId="0" applyNumberFormat="1" applyFont="1" applyBorder="1"/>
    <xf numFmtId="1" fontId="9" fillId="0" borderId="1" xfId="0" applyNumberFormat="1" applyFont="1" applyBorder="1"/>
    <xf numFmtId="0" fontId="13" fillId="0" borderId="9" xfId="0" applyFont="1" applyBorder="1" applyAlignment="1">
      <alignment vertical="center"/>
    </xf>
    <xf numFmtId="165" fontId="9" fillId="0" borderId="1" xfId="1" applyFont="1" applyBorder="1" applyAlignment="1">
      <alignment wrapText="1"/>
    </xf>
    <xf numFmtId="1" fontId="9" fillId="0" borderId="4" xfId="0" applyNumberFormat="1" applyFont="1" applyBorder="1"/>
    <xf numFmtId="165" fontId="9" fillId="0" borderId="5" xfId="1" applyFont="1" applyBorder="1"/>
    <xf numFmtId="165" fontId="16" fillId="0" borderId="1" xfId="5" applyNumberFormat="1" applyFont="1" applyBorder="1" applyAlignment="1">
      <alignment horizontal="right" wrapText="1"/>
    </xf>
    <xf numFmtId="165" fontId="9" fillId="0" borderId="1" xfId="1" applyFont="1" applyBorder="1" applyAlignment="1">
      <alignment horizontal="left" wrapText="1"/>
    </xf>
    <xf numFmtId="168" fontId="16" fillId="0" borderId="1" xfId="5" applyNumberFormat="1" applyFont="1" applyBorder="1" applyAlignment="1">
      <alignment horizontal="right" wrapText="1"/>
    </xf>
    <xf numFmtId="0" fontId="9" fillId="4" borderId="1" xfId="0" applyFont="1" applyFill="1" applyBorder="1"/>
    <xf numFmtId="165" fontId="9" fillId="4" borderId="1" xfId="0" applyNumberFormat="1" applyFont="1" applyFill="1" applyBorder="1"/>
    <xf numFmtId="165" fontId="13" fillId="4" borderId="1" xfId="0" applyNumberFormat="1" applyFont="1" applyFill="1" applyBorder="1"/>
    <xf numFmtId="165" fontId="9" fillId="0" borderId="0" xfId="1" applyFont="1" applyFill="1" applyBorder="1"/>
    <xf numFmtId="43" fontId="17" fillId="0" borderId="0" xfId="0" applyNumberFormat="1" applyFont="1"/>
    <xf numFmtId="0" fontId="9" fillId="4" borderId="0" xfId="0" applyFont="1" applyFill="1"/>
    <xf numFmtId="165" fontId="9" fillId="4" borderId="0" xfId="0" applyNumberFormat="1" applyFont="1" applyFill="1"/>
    <xf numFmtId="0" fontId="13" fillId="3" borderId="0" xfId="0" applyFont="1" applyFill="1"/>
    <xf numFmtId="165" fontId="13" fillId="0" borderId="1" xfId="0" applyNumberFormat="1" applyFont="1" applyBorder="1"/>
    <xf numFmtId="165" fontId="9" fillId="0" borderId="0" xfId="0" applyNumberFormat="1" applyFont="1"/>
    <xf numFmtId="165" fontId="13" fillId="0" borderId="2" xfId="1" applyFont="1" applyBorder="1"/>
    <xf numFmtId="165" fontId="13" fillId="0" borderId="11" xfId="1" applyFont="1" applyBorder="1"/>
    <xf numFmtId="165" fontId="13" fillId="0" borderId="12" xfId="1" applyFont="1" applyBorder="1"/>
    <xf numFmtId="165" fontId="13" fillId="0" borderId="0" xfId="0" applyNumberFormat="1" applyFont="1"/>
    <xf numFmtId="43" fontId="9" fillId="0" borderId="0" xfId="0" applyNumberFormat="1" applyFont="1"/>
    <xf numFmtId="165" fontId="13" fillId="0" borderId="2" xfId="0" applyNumberFormat="1" applyFont="1" applyBorder="1"/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20" fillId="0" borderId="1" xfId="0" applyFont="1" applyBorder="1"/>
    <xf numFmtId="39" fontId="20" fillId="0" borderId="1" xfId="0" applyNumberFormat="1" applyFont="1" applyBorder="1"/>
    <xf numFmtId="37" fontId="20" fillId="0" borderId="1" xfId="0" applyNumberFormat="1" applyFont="1" applyBorder="1" applyAlignment="1">
      <alignment horizontal="center"/>
    </xf>
    <xf numFmtId="165" fontId="20" fillId="0" borderId="1" xfId="1" applyFont="1" applyBorder="1"/>
    <xf numFmtId="165" fontId="20" fillId="0" borderId="1" xfId="0" applyNumberFormat="1" applyFont="1" applyBorder="1"/>
    <xf numFmtId="0" fontId="20" fillId="0" borderId="1" xfId="0" applyFont="1" applyBorder="1" applyAlignment="1">
      <alignment horizontal="center"/>
    </xf>
    <xf numFmtId="165" fontId="6" fillId="0" borderId="1" xfId="1" applyFont="1" applyBorder="1"/>
    <xf numFmtId="0" fontId="9" fillId="4" borderId="0" xfId="0" applyFont="1" applyFill="1" applyAlignment="1">
      <alignment horizontal="right"/>
    </xf>
    <xf numFmtId="43" fontId="9" fillId="4" borderId="0" xfId="0" applyNumberFormat="1" applyFont="1" applyFill="1"/>
    <xf numFmtId="0" fontId="13" fillId="0" borderId="0" xfId="0" applyFont="1"/>
    <xf numFmtId="0" fontId="21" fillId="0" borderId="0" xfId="0" applyFont="1"/>
    <xf numFmtId="165" fontId="13" fillId="4" borderId="8" xfId="1" applyFont="1" applyFill="1" applyBorder="1"/>
    <xf numFmtId="165" fontId="13" fillId="4" borderId="0" xfId="1" applyFont="1" applyFill="1" applyBorder="1"/>
    <xf numFmtId="165" fontId="9" fillId="4" borderId="0" xfId="1" applyFont="1" applyFill="1" applyAlignment="1">
      <alignment horizontal="right"/>
    </xf>
    <xf numFmtId="165" fontId="9" fillId="4" borderId="0" xfId="0" applyNumberFormat="1" applyFont="1" applyFill="1" applyAlignment="1">
      <alignment horizontal="right"/>
    </xf>
    <xf numFmtId="165" fontId="6" fillId="0" borderId="5" xfId="0" applyNumberFormat="1" applyFont="1" applyBorder="1"/>
    <xf numFmtId="165" fontId="20" fillId="0" borderId="5" xfId="1" applyFont="1" applyBorder="1"/>
    <xf numFmtId="0" fontId="22" fillId="0" borderId="1" xfId="0" applyFont="1" applyBorder="1" applyAlignment="1">
      <alignment horizontal="center" wrapText="1"/>
    </xf>
    <xf numFmtId="0" fontId="22" fillId="0" borderId="9" xfId="0" applyFont="1" applyBorder="1"/>
    <xf numFmtId="0" fontId="22" fillId="0" borderId="9" xfId="0" applyFont="1" applyBorder="1" applyAlignment="1">
      <alignment horizontal="center"/>
    </xf>
    <xf numFmtId="0" fontId="22" fillId="0" borderId="9" xfId="0" applyFont="1" applyBorder="1" applyAlignment="1">
      <alignment horizontal="center" wrapText="1"/>
    </xf>
    <xf numFmtId="0" fontId="21" fillId="0" borderId="1" xfId="0" applyFont="1" applyBorder="1"/>
    <xf numFmtId="165" fontId="1" fillId="0" borderId="1" xfId="1" applyFont="1" applyBorder="1" applyAlignment="1"/>
    <xf numFmtId="165" fontId="1" fillId="0" borderId="1" xfId="1" applyFont="1" applyBorder="1"/>
    <xf numFmtId="165" fontId="21" fillId="0" borderId="0" xfId="0" applyNumberFormat="1" applyFont="1"/>
    <xf numFmtId="165" fontId="1" fillId="0" borderId="1" xfId="1" applyFont="1" applyBorder="1" applyAlignment="1">
      <alignment horizontal="center"/>
    </xf>
    <xf numFmtId="0" fontId="21" fillId="0" borderId="1" xfId="0" applyFont="1" applyBorder="1" applyAlignment="1">
      <alignment wrapText="1"/>
    </xf>
    <xf numFmtId="43" fontId="21" fillId="0" borderId="0" xfId="0" applyNumberFormat="1" applyFont="1"/>
    <xf numFmtId="0" fontId="1" fillId="0" borderId="1" xfId="0" applyFont="1" applyBorder="1" applyAlignment="1">
      <alignment horizontal="center" wrapText="1"/>
    </xf>
    <xf numFmtId="43" fontId="1" fillId="0" borderId="0" xfId="0" applyNumberFormat="1" applyFont="1" applyAlignment="1">
      <alignment horizontal="center" wrapText="1"/>
    </xf>
    <xf numFmtId="165" fontId="1" fillId="0" borderId="0" xfId="1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165" fontId="21" fillId="0" borderId="9" xfId="1" applyFont="1" applyBorder="1"/>
    <xf numFmtId="165" fontId="21" fillId="0" borderId="1" xfId="1" applyFont="1" applyBorder="1"/>
    <xf numFmtId="165" fontId="21" fillId="0" borderId="5" xfId="1" applyFont="1" applyBorder="1"/>
    <xf numFmtId="165" fontId="1" fillId="0" borderId="15" xfId="1" applyFont="1" applyBorder="1"/>
    <xf numFmtId="0" fontId="1" fillId="0" borderId="0" xfId="0" applyFont="1"/>
    <xf numFmtId="165" fontId="1" fillId="0" borderId="0" xfId="1" applyFont="1"/>
    <xf numFmtId="0" fontId="22" fillId="0" borderId="0" xfId="0" applyFont="1" applyAlignment="1">
      <alignment horizontal="center"/>
    </xf>
    <xf numFmtId="165" fontId="21" fillId="0" borderId="0" xfId="1" applyFont="1"/>
    <xf numFmtId="0" fontId="22" fillId="0" borderId="0" xfId="0" applyFont="1" applyAlignment="1">
      <alignment horizontal="center" wrapText="1"/>
    </xf>
    <xf numFmtId="165" fontId="21" fillId="0" borderId="0" xfId="1" applyFont="1" applyBorder="1"/>
    <xf numFmtId="165" fontId="1" fillId="0" borderId="0" xfId="1" applyFont="1" applyBorder="1"/>
    <xf numFmtId="0" fontId="0" fillId="5" borderId="0" xfId="0" applyFill="1" applyProtection="1">
      <protection locked="0"/>
    </xf>
    <xf numFmtId="17" fontId="24" fillId="5" borderId="0" xfId="0" applyNumberFormat="1" applyFont="1" applyFill="1"/>
    <xf numFmtId="2" fontId="0" fillId="0" borderId="0" xfId="0" applyNumberFormat="1"/>
    <xf numFmtId="17" fontId="0" fillId="0" borderId="0" xfId="0" applyNumberFormat="1"/>
    <xf numFmtId="0" fontId="22" fillId="0" borderId="1" xfId="0" quotePrefix="1" applyFont="1" applyBorder="1" applyAlignment="1">
      <alignment horizontal="center"/>
    </xf>
    <xf numFmtId="0" fontId="22" fillId="0" borderId="5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3" fillId="0" borderId="13" xfId="0" applyFont="1" applyBorder="1" applyAlignment="1">
      <alignment horizontal="center" wrapText="1"/>
    </xf>
    <xf numFmtId="0" fontId="23" fillId="0" borderId="14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65" fontId="6" fillId="0" borderId="2" xfId="1" applyFont="1" applyBorder="1" applyAlignment="1">
      <alignment horizontal="center" wrapText="1"/>
    </xf>
    <xf numFmtId="165" fontId="6" fillId="0" borderId="9" xfId="1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3" fillId="0" borderId="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</cellXfs>
  <cellStyles count="8">
    <cellStyle name="Comma" xfId="1" builtinId="3"/>
    <cellStyle name="Normal" xfId="0" builtinId="0"/>
    <cellStyle name="Normal_ECO INDIVIDUALS LGCS NOV 22" xfId="2" xr:uid="{00000000-0005-0000-0000-000031000000}"/>
    <cellStyle name="Normal_lgc eco dec 21" xfId="3" xr:uid="{00000000-0005-0000-0000-000035000000}"/>
    <cellStyle name="Normal_LGCs Ceo oct 23" xfId="4" xr:uid="{00000000-0005-0000-0000-000036000000}"/>
    <cellStyle name="Normal_lgcs data" xfId="5" xr:uid="{00000000-0005-0000-0000-000037000000}"/>
    <cellStyle name="Normal_states eco dec 21" xfId="6" xr:uid="{00000000-0005-0000-0000-000039000000}"/>
    <cellStyle name="Normal_TOTALDATA_1" xfId="7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ColWidth="9" defaultRowHeight="13.2"/>
  <cols>
    <col min="2" max="2" width="23" customWidth="1"/>
    <col min="6" max="6" width="24.5546875" customWidth="1"/>
  </cols>
  <sheetData>
    <row r="1" spans="1:8" ht="23.1" customHeight="1">
      <c r="B1">
        <f ca="1">MONTH(NOW())</f>
        <v>6</v>
      </c>
      <c r="C1">
        <f ca="1">YEAR(NOW())</f>
        <v>2024</v>
      </c>
    </row>
    <row r="2" spans="1:8" ht="23.1" customHeight="1"/>
    <row r="3" spans="1:8" ht="23.1" customHeight="1">
      <c r="B3" t="s">
        <v>0</v>
      </c>
      <c r="F3" t="s">
        <v>1</v>
      </c>
    </row>
    <row r="4" spans="1:8" ht="23.1" customHeight="1">
      <c r="B4" t="s">
        <v>2</v>
      </c>
      <c r="C4" t="s">
        <v>3</v>
      </c>
      <c r="D4" t="s">
        <v>4</v>
      </c>
      <c r="F4" t="s">
        <v>2</v>
      </c>
      <c r="G4" t="s">
        <v>3</v>
      </c>
      <c r="H4" t="s">
        <v>4</v>
      </c>
    </row>
    <row r="5" spans="1:8" ht="23.1" customHeight="1">
      <c r="B5" s="137" t="e">
        <f>IF(G5=1,F5-1,F5)</f>
        <v>#REF!</v>
      </c>
      <c r="C5" s="137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138" t="e">
        <f>LOOKUP(C5,A8:B19)</f>
        <v>#REF!</v>
      </c>
      <c r="F6" s="138" t="e">
        <f>IF(G5=1,LOOKUP(G5,E8:F19),LOOKUP(G5,A8:B19))</f>
        <v>#REF!</v>
      </c>
    </row>
    <row r="8" spans="1:8">
      <c r="A8">
        <v>1</v>
      </c>
      <c r="B8" s="139" t="e">
        <f>D8&amp;"-"&amp;RIGHT(B$5,2)</f>
        <v>#REF!</v>
      </c>
      <c r="D8" s="140" t="s">
        <v>5</v>
      </c>
      <c r="E8">
        <v>1</v>
      </c>
      <c r="F8" s="139" t="e">
        <f>D8&amp;"-"&amp;RIGHT(F$5,2)</f>
        <v>#REF!</v>
      </c>
    </row>
    <row r="9" spans="1:8">
      <c r="A9">
        <v>2</v>
      </c>
      <c r="B9" s="139" t="e">
        <f t="shared" ref="B9:B19" si="0">D9&amp;"-"&amp;RIGHT(B$5,2)</f>
        <v>#REF!</v>
      </c>
      <c r="D9" s="140" t="s">
        <v>6</v>
      </c>
      <c r="E9">
        <v>2</v>
      </c>
      <c r="F9" s="139" t="e">
        <f t="shared" ref="F9:F19" si="1">D9&amp;"-"&amp;RIGHT(F$5,2)</f>
        <v>#REF!</v>
      </c>
    </row>
    <row r="10" spans="1:8">
      <c r="A10">
        <v>3</v>
      </c>
      <c r="B10" s="139" t="e">
        <f t="shared" si="0"/>
        <v>#REF!</v>
      </c>
      <c r="D10" s="140" t="s">
        <v>7</v>
      </c>
      <c r="E10">
        <v>3</v>
      </c>
      <c r="F10" s="139" t="e">
        <f t="shared" si="1"/>
        <v>#REF!</v>
      </c>
    </row>
    <row r="11" spans="1:8">
      <c r="A11">
        <v>4</v>
      </c>
      <c r="B11" s="139" t="e">
        <f t="shared" si="0"/>
        <v>#REF!</v>
      </c>
      <c r="D11" s="140" t="s">
        <v>8</v>
      </c>
      <c r="E11">
        <v>4</v>
      </c>
      <c r="F11" s="139" t="e">
        <f t="shared" si="1"/>
        <v>#REF!</v>
      </c>
    </row>
    <row r="12" spans="1:8">
      <c r="A12">
        <v>5</v>
      </c>
      <c r="B12" s="139" t="e">
        <f t="shared" si="0"/>
        <v>#REF!</v>
      </c>
      <c r="D12" s="140" t="s">
        <v>9</v>
      </c>
      <c r="E12">
        <v>5</v>
      </c>
      <c r="F12" s="139" t="e">
        <f t="shared" si="1"/>
        <v>#REF!</v>
      </c>
    </row>
    <row r="13" spans="1:8">
      <c r="A13">
        <v>6</v>
      </c>
      <c r="B13" s="139" t="e">
        <f t="shared" si="0"/>
        <v>#REF!</v>
      </c>
      <c r="D13" s="140" t="s">
        <v>10</v>
      </c>
      <c r="E13">
        <v>6</v>
      </c>
      <c r="F13" s="139" t="e">
        <f t="shared" si="1"/>
        <v>#REF!</v>
      </c>
    </row>
    <row r="14" spans="1:8">
      <c r="A14">
        <v>7</v>
      </c>
      <c r="B14" s="139" t="e">
        <f t="shared" si="0"/>
        <v>#REF!</v>
      </c>
      <c r="D14" s="140" t="s">
        <v>11</v>
      </c>
      <c r="E14">
        <v>7</v>
      </c>
      <c r="F14" s="139" t="e">
        <f t="shared" si="1"/>
        <v>#REF!</v>
      </c>
    </row>
    <row r="15" spans="1:8">
      <c r="A15">
        <v>8</v>
      </c>
      <c r="B15" s="139" t="e">
        <f t="shared" si="0"/>
        <v>#REF!</v>
      </c>
      <c r="D15" s="140" t="s">
        <v>12</v>
      </c>
      <c r="E15">
        <v>8</v>
      </c>
      <c r="F15" s="139" t="e">
        <f t="shared" si="1"/>
        <v>#REF!</v>
      </c>
    </row>
    <row r="16" spans="1:8">
      <c r="A16">
        <v>9</v>
      </c>
      <c r="B16" s="139" t="e">
        <f t="shared" si="0"/>
        <v>#REF!</v>
      </c>
      <c r="D16" s="140" t="s">
        <v>13</v>
      </c>
      <c r="E16">
        <v>9</v>
      </c>
      <c r="F16" s="139" t="e">
        <f t="shared" si="1"/>
        <v>#REF!</v>
      </c>
    </row>
    <row r="17" spans="1:6">
      <c r="A17">
        <v>10</v>
      </c>
      <c r="B17" s="139" t="e">
        <f t="shared" si="0"/>
        <v>#REF!</v>
      </c>
      <c r="D17" s="140" t="s">
        <v>14</v>
      </c>
      <c r="E17">
        <v>10</v>
      </c>
      <c r="F17" s="139" t="e">
        <f t="shared" si="1"/>
        <v>#REF!</v>
      </c>
    </row>
    <row r="18" spans="1:6">
      <c r="A18">
        <v>11</v>
      </c>
      <c r="B18" s="139" t="e">
        <f t="shared" si="0"/>
        <v>#REF!</v>
      </c>
      <c r="D18" s="140" t="s">
        <v>15</v>
      </c>
      <c r="E18">
        <v>11</v>
      </c>
      <c r="F18" s="139" t="e">
        <f t="shared" si="1"/>
        <v>#REF!</v>
      </c>
    </row>
    <row r="19" spans="1:6">
      <c r="A19">
        <v>12</v>
      </c>
      <c r="B19" s="139" t="e">
        <f t="shared" si="0"/>
        <v>#REF!</v>
      </c>
      <c r="D19" s="140" t="s">
        <v>16</v>
      </c>
      <c r="E19">
        <v>12</v>
      </c>
      <c r="F19" s="139" t="e">
        <f t="shared" si="1"/>
        <v>#REF!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K43"/>
  <sheetViews>
    <sheetView topLeftCell="A18" zoomScale="70" zoomScaleNormal="70" workbookViewId="0">
      <pane xSplit="2" topLeftCell="G1" activePane="topRight" state="frozen"/>
      <selection activeCell="A5" sqref="A5"/>
      <selection pane="topRight" activeCell="J34" sqref="J34"/>
    </sheetView>
  </sheetViews>
  <sheetFormatPr defaultColWidth="9.109375" defaultRowHeight="21"/>
  <cols>
    <col min="1" max="1" width="6.33203125" style="104" customWidth="1"/>
    <col min="2" max="2" width="40.88671875" style="104" customWidth="1"/>
    <col min="3" max="3" width="35.109375" style="104" customWidth="1"/>
    <col min="4" max="4" width="34.109375" style="104" customWidth="1"/>
    <col min="5" max="5" width="30.88671875" style="104" customWidth="1"/>
    <col min="6" max="6" width="32" style="104" customWidth="1"/>
    <col min="7" max="7" width="34" style="104" customWidth="1"/>
    <col min="8" max="8" width="38.6640625" style="104" customWidth="1"/>
    <col min="9" max="9" width="34" style="104" customWidth="1"/>
    <col min="10" max="10" width="29.109375" style="104" customWidth="1"/>
    <col min="11" max="11" width="26.44140625" style="104" customWidth="1"/>
    <col min="12" max="16384" width="9.109375" style="104"/>
  </cols>
  <sheetData>
    <row r="1" spans="1:9" ht="30" customHeight="1">
      <c r="A1" s="144" t="s">
        <v>17</v>
      </c>
      <c r="B1" s="144"/>
      <c r="C1" s="144"/>
      <c r="D1" s="144"/>
      <c r="E1" s="144"/>
      <c r="F1" s="144"/>
      <c r="G1" s="144"/>
    </row>
    <row r="2" spans="1:9" ht="30" customHeight="1">
      <c r="A2" s="144" t="s">
        <v>18</v>
      </c>
      <c r="B2" s="144"/>
      <c r="C2" s="144"/>
      <c r="D2" s="144"/>
      <c r="E2" s="144"/>
      <c r="F2" s="144"/>
      <c r="G2" s="144"/>
    </row>
    <row r="3" spans="1:9" ht="30" customHeight="1">
      <c r="A3" s="145" t="s">
        <v>19</v>
      </c>
      <c r="B3" s="146"/>
      <c r="C3" s="146"/>
      <c r="D3" s="146"/>
      <c r="E3" s="146"/>
      <c r="F3" s="146"/>
      <c r="G3" s="147"/>
    </row>
    <row r="4" spans="1:9" ht="40.5" customHeight="1">
      <c r="A4" s="148" t="s">
        <v>20</v>
      </c>
      <c r="B4" s="148"/>
      <c r="C4" s="148"/>
      <c r="D4" s="148"/>
      <c r="E4" s="148"/>
      <c r="F4" s="148"/>
      <c r="G4" s="148"/>
    </row>
    <row r="5" spans="1:9" ht="78" customHeight="1">
      <c r="A5" s="112" t="s">
        <v>21</v>
      </c>
      <c r="B5" s="113" t="s">
        <v>22</v>
      </c>
      <c r="C5" s="113" t="s">
        <v>23</v>
      </c>
      <c r="D5" s="114" t="s">
        <v>24</v>
      </c>
      <c r="E5" s="111" t="s">
        <v>25</v>
      </c>
      <c r="F5" s="113" t="s">
        <v>26</v>
      </c>
      <c r="G5" s="113" t="s">
        <v>27</v>
      </c>
    </row>
    <row r="6" spans="1:9" ht="30" customHeight="1">
      <c r="A6" s="1"/>
      <c r="B6" s="1"/>
      <c r="C6" s="141" t="s">
        <v>28</v>
      </c>
      <c r="D6" s="141" t="s">
        <v>28</v>
      </c>
      <c r="E6" s="141" t="s">
        <v>28</v>
      </c>
      <c r="F6" s="141" t="s">
        <v>28</v>
      </c>
      <c r="G6" s="141" t="s">
        <v>28</v>
      </c>
    </row>
    <row r="7" spans="1:9" ht="30" customHeight="1">
      <c r="A7" s="115">
        <v>1</v>
      </c>
      <c r="B7" s="115" t="s">
        <v>29</v>
      </c>
      <c r="C7" s="116">
        <v>133959947837.83701</v>
      </c>
      <c r="D7" s="116">
        <v>132934560596.554</v>
      </c>
      <c r="E7" s="116">
        <v>2213207393.625</v>
      </c>
      <c r="F7" s="117">
        <v>76781845053.929993</v>
      </c>
      <c r="G7" s="116">
        <f>C7+D7+E7+F7</f>
        <v>345889560881.94598</v>
      </c>
      <c r="H7" s="118"/>
      <c r="I7" s="133"/>
    </row>
    <row r="8" spans="1:9" ht="30" customHeight="1">
      <c r="A8" s="115">
        <v>2</v>
      </c>
      <c r="B8" s="115" t="s">
        <v>30</v>
      </c>
      <c r="C8" s="116">
        <v>67946275744.628197</v>
      </c>
      <c r="D8" s="119">
        <v>67426185632.876198</v>
      </c>
      <c r="E8" s="119">
        <v>7377357978.75</v>
      </c>
      <c r="F8" s="116">
        <v>255939483513.10001</v>
      </c>
      <c r="G8" s="116">
        <f t="shared" ref="G8:G20" si="0">C8+D8+E8+F8</f>
        <v>398689302869.354</v>
      </c>
      <c r="H8" s="118"/>
      <c r="I8" s="118"/>
    </row>
    <row r="9" spans="1:9" ht="30" customHeight="1">
      <c r="A9" s="115">
        <v>3</v>
      </c>
      <c r="B9" s="115" t="s">
        <v>31</v>
      </c>
      <c r="C9" s="119">
        <v>52383730551.622101</v>
      </c>
      <c r="D9" s="119">
        <v>51982762875.645599</v>
      </c>
      <c r="E9" s="119">
        <v>5164150585.125</v>
      </c>
      <c r="F9" s="116">
        <v>179157638459.17001</v>
      </c>
      <c r="G9" s="116">
        <f t="shared" si="0"/>
        <v>288688282471.56299</v>
      </c>
      <c r="H9" s="118"/>
      <c r="I9" s="118"/>
    </row>
    <row r="10" spans="1:9" ht="30" customHeight="1">
      <c r="A10" s="115">
        <v>4</v>
      </c>
      <c r="B10" s="115" t="s">
        <v>32</v>
      </c>
      <c r="C10" s="116">
        <v>56943305193.802299</v>
      </c>
      <c r="D10" s="116">
        <v>33180823844.104301</v>
      </c>
      <c r="E10" s="119">
        <v>0</v>
      </c>
      <c r="F10" s="119">
        <v>0</v>
      </c>
      <c r="G10" s="116">
        <f t="shared" si="0"/>
        <v>90124129037.906601</v>
      </c>
      <c r="H10" s="118"/>
      <c r="I10" s="118"/>
    </row>
    <row r="11" spans="1:9" ht="30" customHeight="1">
      <c r="A11" s="115">
        <v>5</v>
      </c>
      <c r="B11" s="115" t="s">
        <v>33</v>
      </c>
      <c r="C11" s="116">
        <v>20889485491.380001</v>
      </c>
      <c r="D11" s="119">
        <v>0</v>
      </c>
      <c r="E11" s="119">
        <v>0</v>
      </c>
      <c r="F11" s="119">
        <v>2645475753.9099998</v>
      </c>
      <c r="G11" s="116">
        <f t="shared" si="0"/>
        <v>23534961245.290001</v>
      </c>
      <c r="H11" s="118"/>
      <c r="I11" s="118"/>
    </row>
    <row r="12" spans="1:9" ht="30" customHeight="1">
      <c r="A12" s="115">
        <v>6</v>
      </c>
      <c r="B12" s="120" t="s">
        <v>34</v>
      </c>
      <c r="C12" s="116">
        <v>10171933510.610001</v>
      </c>
      <c r="D12" s="119">
        <v>0</v>
      </c>
      <c r="E12" s="119">
        <v>614779831.55999994</v>
      </c>
      <c r="F12" s="116">
        <v>19342452382.950001</v>
      </c>
      <c r="G12" s="116">
        <f t="shared" si="0"/>
        <v>30129165725.119999</v>
      </c>
      <c r="H12" s="118"/>
    </row>
    <row r="13" spans="1:9" ht="30" customHeight="1">
      <c r="A13" s="115">
        <v>7</v>
      </c>
      <c r="B13" s="120" t="s">
        <v>35</v>
      </c>
      <c r="C13" s="116">
        <v>15872512683.82</v>
      </c>
      <c r="D13" s="119">
        <v>0</v>
      </c>
      <c r="E13" s="119">
        <v>0</v>
      </c>
      <c r="F13" s="116">
        <v>0</v>
      </c>
      <c r="G13" s="116">
        <f t="shared" si="0"/>
        <v>15872512683.82</v>
      </c>
      <c r="H13" s="118"/>
      <c r="I13" s="133"/>
    </row>
    <row r="14" spans="1:9" ht="30" customHeight="1">
      <c r="A14" s="115">
        <v>8</v>
      </c>
      <c r="B14" s="120" t="s">
        <v>36</v>
      </c>
      <c r="C14" s="116">
        <v>20567917160.43</v>
      </c>
      <c r="D14" s="116">
        <v>0</v>
      </c>
      <c r="E14" s="119">
        <v>0</v>
      </c>
      <c r="F14" s="116">
        <v>0</v>
      </c>
      <c r="G14" s="116">
        <f t="shared" si="0"/>
        <v>20567917160.43</v>
      </c>
      <c r="H14" s="118"/>
    </row>
    <row r="15" spans="1:9" ht="54" customHeight="1">
      <c r="A15" s="115">
        <v>9</v>
      </c>
      <c r="B15" s="120" t="s">
        <v>37</v>
      </c>
      <c r="C15" s="116">
        <v>12427539459.360001</v>
      </c>
      <c r="D15" s="119">
        <v>0</v>
      </c>
      <c r="E15" s="119">
        <v>0</v>
      </c>
      <c r="F15" s="116">
        <v>0</v>
      </c>
      <c r="G15" s="116">
        <f t="shared" si="0"/>
        <v>12427539459.360001</v>
      </c>
      <c r="H15" s="118"/>
      <c r="I15" s="133"/>
    </row>
    <row r="16" spans="1:9" ht="63">
      <c r="A16" s="115">
        <v>10</v>
      </c>
      <c r="B16" s="120" t="s">
        <v>38</v>
      </c>
      <c r="C16" s="119">
        <v>150000000000</v>
      </c>
      <c r="D16" s="119">
        <v>0</v>
      </c>
      <c r="E16" s="119">
        <v>0</v>
      </c>
      <c r="F16" s="116">
        <v>0</v>
      </c>
      <c r="G16" s="116">
        <f t="shared" si="0"/>
        <v>150000000000</v>
      </c>
      <c r="H16" s="118"/>
      <c r="I16" s="118"/>
    </row>
    <row r="17" spans="1:11" ht="42">
      <c r="A17" s="115">
        <v>11</v>
      </c>
      <c r="B17" s="120" t="s">
        <v>39</v>
      </c>
      <c r="C17" s="119">
        <v>18163078852.380001</v>
      </c>
      <c r="D17" s="119">
        <v>0</v>
      </c>
      <c r="E17" s="119">
        <v>0</v>
      </c>
      <c r="F17" s="116">
        <v>0</v>
      </c>
      <c r="G17" s="116">
        <f t="shared" si="0"/>
        <v>18163078852.380001</v>
      </c>
      <c r="H17" s="118"/>
    </row>
    <row r="18" spans="1:11" ht="42.75" customHeight="1">
      <c r="A18" s="115">
        <v>12</v>
      </c>
      <c r="B18" s="120" t="s">
        <v>40</v>
      </c>
      <c r="C18" s="119">
        <v>0</v>
      </c>
      <c r="D18" s="119">
        <v>0</v>
      </c>
      <c r="E18" s="119">
        <v>0</v>
      </c>
      <c r="F18" s="116">
        <v>15831308258.540001</v>
      </c>
      <c r="G18" s="116">
        <f t="shared" si="0"/>
        <v>15831308258.540001</v>
      </c>
      <c r="H18" s="118"/>
    </row>
    <row r="19" spans="1:11" ht="82.2" customHeight="1">
      <c r="A19" s="115">
        <v>13</v>
      </c>
      <c r="B19" s="120" t="s">
        <v>41</v>
      </c>
      <c r="C19" s="119">
        <v>7889992385.0699997</v>
      </c>
      <c r="D19" s="119">
        <v>0</v>
      </c>
      <c r="E19" s="119">
        <v>0</v>
      </c>
      <c r="F19" s="116">
        <v>0</v>
      </c>
      <c r="G19" s="116">
        <f t="shared" si="0"/>
        <v>7889992385.0699997</v>
      </c>
      <c r="H19" s="118"/>
    </row>
    <row r="20" spans="1:11" ht="42.75" customHeight="1">
      <c r="A20" s="115">
        <v>14</v>
      </c>
      <c r="B20" s="120" t="s">
        <v>42</v>
      </c>
      <c r="C20" s="119">
        <v>450000000000</v>
      </c>
      <c r="D20" s="119">
        <v>0</v>
      </c>
      <c r="E20" s="119">
        <v>0</v>
      </c>
      <c r="F20" s="116">
        <v>0</v>
      </c>
      <c r="G20" s="116">
        <f t="shared" si="0"/>
        <v>450000000000</v>
      </c>
      <c r="H20" s="118"/>
    </row>
    <row r="21" spans="1:11" ht="30" customHeight="1">
      <c r="A21" s="115"/>
      <c r="B21" s="122" t="s">
        <v>43</v>
      </c>
      <c r="C21" s="119">
        <f>SUM(C7:C20)</f>
        <v>1017215718870.9399</v>
      </c>
      <c r="D21" s="119">
        <f>SUM(D7:D20)</f>
        <v>285524332949.17999</v>
      </c>
      <c r="E21" s="119">
        <f>SUM(E7:E20)</f>
        <v>15369495789.059999</v>
      </c>
      <c r="F21" s="119">
        <f>SUM(F7:F20)</f>
        <v>549698203421.59998</v>
      </c>
      <c r="G21" s="119">
        <f>SUM(G7:G20)</f>
        <v>1867807751030.78</v>
      </c>
      <c r="H21" s="118"/>
    </row>
    <row r="22" spans="1:11" ht="50.25" customHeight="1">
      <c r="B22" s="123"/>
      <c r="C22" s="124"/>
      <c r="D22" s="124"/>
      <c r="E22" s="124"/>
      <c r="F22" s="121"/>
      <c r="H22" s="118"/>
    </row>
    <row r="23" spans="1:11" ht="35.1" customHeight="1">
      <c r="A23" s="149" t="s">
        <v>44</v>
      </c>
      <c r="B23" s="149"/>
      <c r="C23" s="149"/>
      <c r="D23" s="149"/>
      <c r="E23" s="149"/>
      <c r="F23" s="149"/>
      <c r="G23" s="149"/>
      <c r="H23" s="149"/>
      <c r="I23" s="149"/>
    </row>
    <row r="24" spans="1:11" ht="42.9" customHeight="1">
      <c r="A24" s="150" t="s">
        <v>45</v>
      </c>
      <c r="B24" s="151"/>
      <c r="C24" s="151"/>
      <c r="D24" s="151"/>
      <c r="E24" s="151"/>
      <c r="F24" s="151"/>
      <c r="G24" s="151"/>
      <c r="H24" s="151"/>
      <c r="I24" s="151"/>
    </row>
    <row r="25" spans="1:11" ht="30" customHeight="1">
      <c r="A25" s="1">
        <v>0</v>
      </c>
      <c r="B25" s="1">
        <v>1</v>
      </c>
      <c r="C25" s="1">
        <v>2</v>
      </c>
      <c r="D25" s="1">
        <v>3</v>
      </c>
      <c r="E25" s="1" t="s">
        <v>46</v>
      </c>
      <c r="F25" s="1">
        <v>5</v>
      </c>
      <c r="G25" s="1">
        <v>6</v>
      </c>
      <c r="H25" s="1">
        <v>7</v>
      </c>
      <c r="I25" s="1" t="s">
        <v>47</v>
      </c>
      <c r="J25" s="31"/>
      <c r="K25" s="31"/>
    </row>
    <row r="26" spans="1:11" ht="69.900000000000006" customHeight="1">
      <c r="A26" s="122" t="s">
        <v>21</v>
      </c>
      <c r="B26" s="122" t="s">
        <v>22</v>
      </c>
      <c r="C26" s="125" t="s">
        <v>48</v>
      </c>
      <c r="D26" s="122" t="s">
        <v>49</v>
      </c>
      <c r="E26" s="122" t="s">
        <v>50</v>
      </c>
      <c r="F26" s="114" t="s">
        <v>24</v>
      </c>
      <c r="G26" s="114" t="s">
        <v>25</v>
      </c>
      <c r="H26" s="111" t="s">
        <v>26</v>
      </c>
      <c r="I26" s="111" t="s">
        <v>27</v>
      </c>
      <c r="J26" s="134"/>
      <c r="K26" s="134"/>
    </row>
    <row r="27" spans="1:11" ht="22.8">
      <c r="A27" s="115"/>
      <c r="B27" s="115"/>
      <c r="C27" s="141" t="s">
        <v>28</v>
      </c>
      <c r="D27" s="141" t="s">
        <v>28</v>
      </c>
      <c r="E27" s="141" t="s">
        <v>28</v>
      </c>
      <c r="F27" s="142" t="s">
        <v>28</v>
      </c>
      <c r="G27" s="141" t="s">
        <v>28</v>
      </c>
      <c r="H27" s="141" t="s">
        <v>28</v>
      </c>
      <c r="I27" s="141" t="s">
        <v>28</v>
      </c>
      <c r="J27" s="132"/>
      <c r="K27" s="132"/>
    </row>
    <row r="28" spans="1:11" ht="20.25" customHeight="1">
      <c r="A28" s="115">
        <v>1</v>
      </c>
      <c r="B28" s="115" t="s">
        <v>51</v>
      </c>
      <c r="C28" s="126">
        <v>123330627755.033</v>
      </c>
      <c r="D28" s="126">
        <v>-105217002243.545</v>
      </c>
      <c r="E28" s="127">
        <f>C28+D28</f>
        <v>18113625511.487301</v>
      </c>
      <c r="F28" s="127">
        <v>122386601915.96201</v>
      </c>
      <c r="G28" s="127">
        <v>2065660234.05</v>
      </c>
      <c r="H28" s="127">
        <v>71663055383.667999</v>
      </c>
      <c r="I28" s="127">
        <f t="shared" ref="I28:I32" si="1">E28+F28+G28+H28</f>
        <v>214228943045.16699</v>
      </c>
      <c r="J28" s="135"/>
    </row>
    <row r="29" spans="1:11" ht="20.25" customHeight="1">
      <c r="A29" s="115">
        <v>2</v>
      </c>
      <c r="B29" s="115" t="s">
        <v>52</v>
      </c>
      <c r="C29" s="126">
        <v>2542899541.3408999</v>
      </c>
      <c r="D29" s="126">
        <v>0</v>
      </c>
      <c r="E29" s="127">
        <f t="shared" ref="E29:E32" si="2">C29+D29</f>
        <v>2542899541.3408999</v>
      </c>
      <c r="F29" s="128">
        <v>2523435091.0507998</v>
      </c>
      <c r="G29" s="127">
        <v>0</v>
      </c>
      <c r="H29" s="127">
        <v>0</v>
      </c>
      <c r="I29" s="127">
        <f t="shared" si="1"/>
        <v>5066334632.3916998</v>
      </c>
      <c r="J29" s="135"/>
      <c r="K29" s="135"/>
    </row>
    <row r="30" spans="1:11" ht="20.25" customHeight="1">
      <c r="A30" s="115">
        <v>3</v>
      </c>
      <c r="B30" s="115" t="s">
        <v>53</v>
      </c>
      <c r="C30" s="126">
        <v>1271449770.6703999</v>
      </c>
      <c r="D30" s="126">
        <v>0</v>
      </c>
      <c r="E30" s="127">
        <f t="shared" si="2"/>
        <v>1271449770.6703999</v>
      </c>
      <c r="F30" s="128">
        <v>1261717545.53</v>
      </c>
      <c r="G30" s="127">
        <v>0</v>
      </c>
      <c r="H30" s="127">
        <v>0</v>
      </c>
      <c r="I30" s="127">
        <f>E30+F30+G30+H30</f>
        <v>2533167316.2003999</v>
      </c>
      <c r="J30" s="135"/>
      <c r="K30" s="135"/>
    </row>
    <row r="31" spans="1:11" ht="42">
      <c r="A31" s="115">
        <v>4</v>
      </c>
      <c r="B31" s="120" t="s">
        <v>54</v>
      </c>
      <c r="C31" s="126">
        <v>4272071229.4527001</v>
      </c>
      <c r="D31" s="126">
        <v>0</v>
      </c>
      <c r="E31" s="127">
        <f t="shared" si="2"/>
        <v>4272071229.4527001</v>
      </c>
      <c r="F31" s="128">
        <v>4239370952.9653001</v>
      </c>
      <c r="G31" s="127">
        <v>0</v>
      </c>
      <c r="H31" s="127">
        <v>0</v>
      </c>
      <c r="I31" s="127">
        <f t="shared" si="1"/>
        <v>8511442182.4180002</v>
      </c>
      <c r="J31" s="135"/>
      <c r="K31" s="135"/>
    </row>
    <row r="32" spans="1:11" ht="21" customHeight="1">
      <c r="A32" s="115">
        <v>5</v>
      </c>
      <c r="B32" s="115" t="s">
        <v>55</v>
      </c>
      <c r="C32" s="127">
        <v>2542899541.3408999</v>
      </c>
      <c r="D32" s="127">
        <v>-248063295</v>
      </c>
      <c r="E32" s="127">
        <f t="shared" si="2"/>
        <v>2294836246.3408999</v>
      </c>
      <c r="F32" s="127">
        <v>2523435091.0507998</v>
      </c>
      <c r="G32" s="127">
        <v>147547159.58000001</v>
      </c>
      <c r="H32" s="127">
        <v>5118789670.2620001</v>
      </c>
      <c r="I32" s="127">
        <f t="shared" si="1"/>
        <v>10084608167.2337</v>
      </c>
      <c r="J32" s="135"/>
      <c r="K32" s="135"/>
    </row>
    <row r="33" spans="1:11" ht="36.75" customHeight="1">
      <c r="A33" s="115"/>
      <c r="B33" s="1" t="s">
        <v>27</v>
      </c>
      <c r="C33" s="129">
        <f>SUM(C28:C32)</f>
        <v>133959947837.83701</v>
      </c>
      <c r="D33" s="129">
        <f t="shared" ref="D33:I33" si="3">SUM(D28:D32)</f>
        <v>-105465065538.545</v>
      </c>
      <c r="E33" s="129">
        <f t="shared" si="3"/>
        <v>28494882299.292198</v>
      </c>
      <c r="F33" s="129">
        <f t="shared" si="3"/>
        <v>132934560596.55901</v>
      </c>
      <c r="G33" s="129">
        <f t="shared" si="3"/>
        <v>2213207393.6300001</v>
      </c>
      <c r="H33" s="129">
        <f t="shared" si="3"/>
        <v>76781845053.929993</v>
      </c>
      <c r="I33" s="129">
        <f t="shared" si="3"/>
        <v>240424495343.41101</v>
      </c>
      <c r="J33" s="135"/>
      <c r="K33" s="136"/>
    </row>
    <row r="35" spans="1:11" ht="12.75" hidden="1" customHeight="1">
      <c r="A35" s="152" t="s">
        <v>56</v>
      </c>
      <c r="B35" s="152"/>
      <c r="C35" s="152"/>
    </row>
    <row r="36" spans="1:11">
      <c r="A36" s="153"/>
      <c r="B36" s="153"/>
      <c r="C36" s="153"/>
      <c r="H36" s="121"/>
      <c r="I36" s="118"/>
    </row>
    <row r="37" spans="1:11" ht="42.75" customHeight="1">
      <c r="B37" s="130"/>
      <c r="C37" s="130"/>
      <c r="E37" s="121"/>
      <c r="F37" s="121"/>
      <c r="G37" s="118"/>
      <c r="H37" s="118"/>
      <c r="I37" s="118"/>
    </row>
    <row r="38" spans="1:11">
      <c r="B38" s="130"/>
      <c r="C38" s="130"/>
      <c r="F38" s="121"/>
    </row>
    <row r="39" spans="1:11">
      <c r="B39" s="131"/>
      <c r="C39" s="130"/>
      <c r="H39" s="121"/>
    </row>
    <row r="40" spans="1:11" ht="22.8">
      <c r="A40" s="154" t="s">
        <v>57</v>
      </c>
      <c r="B40" s="154"/>
      <c r="C40" s="154"/>
      <c r="D40" s="154"/>
      <c r="E40" s="154"/>
      <c r="F40" s="154"/>
      <c r="G40" s="154"/>
      <c r="H40" s="154"/>
      <c r="I40" s="154"/>
      <c r="J40" s="154"/>
      <c r="K40" s="154"/>
    </row>
    <row r="41" spans="1:11" ht="35.25" customHeight="1">
      <c r="A41" s="154" t="s">
        <v>58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54"/>
    </row>
    <row r="42" spans="1:11" ht="30.75" customHeight="1">
      <c r="A42" s="154" t="s">
        <v>59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</row>
    <row r="43" spans="1:11" ht="22.8">
      <c r="A43" s="154" t="s">
        <v>60</v>
      </c>
      <c r="B43" s="154"/>
      <c r="C43" s="154"/>
      <c r="D43" s="154"/>
      <c r="E43" s="154"/>
      <c r="F43" s="154"/>
      <c r="G43" s="154"/>
      <c r="H43" s="154"/>
      <c r="I43" s="154"/>
      <c r="J43" s="154"/>
      <c r="K43" s="154"/>
    </row>
  </sheetData>
  <mergeCells count="12">
    <mergeCell ref="A42:K42"/>
    <mergeCell ref="A43:K43"/>
    <mergeCell ref="A24:I24"/>
    <mergeCell ref="A35:C35"/>
    <mergeCell ref="A36:C36"/>
    <mergeCell ref="A40:K40"/>
    <mergeCell ref="A41:K41"/>
    <mergeCell ref="A1:G1"/>
    <mergeCell ref="A2:G2"/>
    <mergeCell ref="A3:G3"/>
    <mergeCell ref="A4:G4"/>
    <mergeCell ref="A23:I23"/>
  </mergeCells>
  <pageMargins left="0.74803149606299202" right="0.74803149606299202" top="0.39370078740157499" bottom="0.41" header="0.511811023622047" footer="0.511811023622047"/>
  <pageSetup scale="4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F8629-66B4-4E5B-A539-647AF3CC78B8}">
  <dimension ref="A1:U45"/>
  <sheetViews>
    <sheetView tabSelected="1" workbookViewId="0">
      <selection activeCell="F35" sqref="F35"/>
    </sheetView>
  </sheetViews>
  <sheetFormatPr defaultColWidth="8.88671875" defaultRowHeight="13.2"/>
  <cols>
    <col min="1" max="1" width="4.109375" style="17" customWidth="1"/>
    <col min="2" max="2" width="22.44140625" style="17" customWidth="1"/>
    <col min="3" max="3" width="7.44140625" style="17" customWidth="1"/>
    <col min="4" max="5" width="25.5546875" style="17" customWidth="1"/>
    <col min="6" max="7" width="22" style="17" customWidth="1"/>
    <col min="8" max="8" width="29.44140625" style="17" customWidth="1"/>
    <col min="9" max="9" width="8.88671875" style="17"/>
    <col min="10" max="10" width="16.33203125" style="17" customWidth="1"/>
    <col min="11" max="11" width="16.88671875" style="17" customWidth="1"/>
    <col min="12" max="12" width="21" style="17" customWidth="1"/>
    <col min="13" max="13" width="8.88671875" style="17"/>
    <col min="14" max="14" width="17.44140625" style="17" customWidth="1"/>
    <col min="15" max="15" width="12.33203125" style="17" customWidth="1"/>
    <col min="16" max="16" width="17.88671875" style="17" customWidth="1"/>
    <col min="17" max="18" width="8.88671875" style="17"/>
    <col min="19" max="19" width="17.88671875" style="17" customWidth="1"/>
    <col min="20" max="20" width="16.33203125" style="17" customWidth="1"/>
    <col min="21" max="21" width="17.88671875" style="17" customWidth="1"/>
    <col min="22" max="16384" width="8.88671875" style="17"/>
  </cols>
  <sheetData>
    <row r="1" spans="1:21" ht="12.75" customHeight="1">
      <c r="A1" s="92" t="s">
        <v>21</v>
      </c>
      <c r="B1" s="92" t="s">
        <v>22</v>
      </c>
      <c r="C1" s="92" t="s">
        <v>69</v>
      </c>
      <c r="D1" s="92" t="s">
        <v>50</v>
      </c>
      <c r="E1" s="92" t="s">
        <v>956</v>
      </c>
      <c r="F1" s="92" t="s">
        <v>77</v>
      </c>
      <c r="G1" s="92" t="s">
        <v>80</v>
      </c>
      <c r="H1" s="92" t="s">
        <v>82</v>
      </c>
    </row>
    <row r="2" spans="1:21" ht="30" customHeight="1">
      <c r="A2" s="94">
        <v>1</v>
      </c>
      <c r="B2" s="95" t="s">
        <v>86</v>
      </c>
      <c r="C2" s="96">
        <v>17</v>
      </c>
      <c r="D2" s="97">
        <v>1752958849.34918</v>
      </c>
      <c r="E2" s="97">
        <v>2185136383.3989</v>
      </c>
      <c r="F2" s="97">
        <v>45037691.855800003</v>
      </c>
      <c r="G2" s="97">
        <v>5151311254.1384001</v>
      </c>
      <c r="H2" s="110">
        <v>9134444178.7422791</v>
      </c>
      <c r="U2" s="90">
        <v>0</v>
      </c>
    </row>
    <row r="3" spans="1:21" ht="30" customHeight="1">
      <c r="A3" s="94">
        <v>2</v>
      </c>
      <c r="B3" s="95" t="s">
        <v>87</v>
      </c>
      <c r="C3" s="99">
        <v>21</v>
      </c>
      <c r="D3" s="97">
        <v>826277946.9322499</v>
      </c>
      <c r="E3" s="97">
        <v>1890744545.1161001</v>
      </c>
      <c r="F3" s="97">
        <v>95824718.331100002</v>
      </c>
      <c r="G3" s="97">
        <v>5785609255.5546999</v>
      </c>
      <c r="H3" s="110">
        <v>8598456465.9341507</v>
      </c>
      <c r="U3" s="90">
        <v>0</v>
      </c>
    </row>
    <row r="4" spans="1:21" ht="30" customHeight="1">
      <c r="A4" s="94">
        <v>3</v>
      </c>
      <c r="B4" s="95" t="s">
        <v>88</v>
      </c>
      <c r="C4" s="99">
        <v>31</v>
      </c>
      <c r="D4" s="97">
        <v>11310675384.136389</v>
      </c>
      <c r="E4" s="97">
        <v>8567262634.3878994</v>
      </c>
      <c r="F4" s="97">
        <v>48357604.953900002</v>
      </c>
      <c r="G4" s="97">
        <v>6067589631.3985004</v>
      </c>
      <c r="H4" s="110">
        <v>25993885254.876694</v>
      </c>
      <c r="U4" s="90">
        <v>0</v>
      </c>
    </row>
    <row r="5" spans="1:21" ht="30" customHeight="1">
      <c r="A5" s="94">
        <v>4</v>
      </c>
      <c r="B5" s="95" t="s">
        <v>89</v>
      </c>
      <c r="C5" s="99">
        <v>21</v>
      </c>
      <c r="D5" s="97">
        <v>2019863415.7347298</v>
      </c>
      <c r="E5" s="97">
        <v>2356519693.4204998</v>
      </c>
      <c r="F5" s="97">
        <v>95645202.002900004</v>
      </c>
      <c r="G5" s="97">
        <v>6464469267.8203001</v>
      </c>
      <c r="H5" s="110">
        <v>10936497578.97843</v>
      </c>
      <c r="U5" s="90">
        <v>0</v>
      </c>
    </row>
    <row r="6" spans="1:21" ht="30" customHeight="1">
      <c r="A6" s="94">
        <v>5</v>
      </c>
      <c r="B6" s="95" t="s">
        <v>90</v>
      </c>
      <c r="C6" s="99">
        <v>20</v>
      </c>
      <c r="D6" s="97">
        <v>-334187010.05445004</v>
      </c>
      <c r="E6" s="97">
        <v>2257950708.809</v>
      </c>
      <c r="F6" s="97">
        <v>115064382.49950001</v>
      </c>
      <c r="G6" s="97">
        <v>6241240585.0910997</v>
      </c>
      <c r="H6" s="110">
        <v>8280068666.34515</v>
      </c>
      <c r="U6" s="90">
        <v>0</v>
      </c>
    </row>
    <row r="7" spans="1:21" ht="30" customHeight="1">
      <c r="A7" s="94">
        <v>6</v>
      </c>
      <c r="B7" s="95" t="s">
        <v>91</v>
      </c>
      <c r="C7" s="99">
        <v>8</v>
      </c>
      <c r="D7" s="97">
        <v>11658987369.06963</v>
      </c>
      <c r="E7" s="97">
        <v>8248095629.1295996</v>
      </c>
      <c r="F7" s="97">
        <v>42557469.020900004</v>
      </c>
      <c r="G7" s="97">
        <v>5619066204.4982004</v>
      </c>
      <c r="H7" s="110">
        <v>25568706671.718327</v>
      </c>
      <c r="U7" s="90">
        <v>0</v>
      </c>
    </row>
    <row r="8" spans="1:21" ht="30" customHeight="1">
      <c r="A8" s="94">
        <v>7</v>
      </c>
      <c r="B8" s="95" t="s">
        <v>92</v>
      </c>
      <c r="C8" s="99">
        <v>23</v>
      </c>
      <c r="D8" s="97">
        <v>1627108800.3520799</v>
      </c>
      <c r="E8" s="97">
        <v>2125647296.7167001</v>
      </c>
      <c r="F8" s="97">
        <v>53940148.409400001</v>
      </c>
      <c r="G8" s="97">
        <v>6613057831.3768997</v>
      </c>
      <c r="H8" s="110">
        <v>10419754076.85508</v>
      </c>
      <c r="U8" s="90">
        <v>0</v>
      </c>
    </row>
    <row r="9" spans="1:21" ht="30" customHeight="1">
      <c r="A9" s="94">
        <v>8</v>
      </c>
      <c r="B9" s="95" t="s">
        <v>93</v>
      </c>
      <c r="C9" s="99">
        <v>27</v>
      </c>
      <c r="D9" s="97">
        <v>1950453831.4935098</v>
      </c>
      <c r="E9" s="97">
        <v>2337134738.2733002</v>
      </c>
      <c r="F9" s="97">
        <v>119515908.1168</v>
      </c>
      <c r="G9" s="97">
        <v>6186049918.2250996</v>
      </c>
      <c r="H9" s="110">
        <v>10593154396.108709</v>
      </c>
      <c r="U9" s="90">
        <v>0</v>
      </c>
    </row>
    <row r="10" spans="1:21" ht="30" customHeight="1">
      <c r="A10" s="94">
        <v>9</v>
      </c>
      <c r="B10" s="95" t="s">
        <v>94</v>
      </c>
      <c r="C10" s="99">
        <v>18</v>
      </c>
      <c r="D10" s="97">
        <v>-504213188.63357985</v>
      </c>
      <c r="E10" s="97">
        <v>1904989462.4551001</v>
      </c>
      <c r="F10" s="97">
        <v>48365851.925999999</v>
      </c>
      <c r="G10" s="97">
        <v>5239736583.8402996</v>
      </c>
      <c r="H10" s="110">
        <v>6688878709.5878201</v>
      </c>
      <c r="U10" s="90">
        <v>0</v>
      </c>
    </row>
    <row r="11" spans="1:21" ht="30" customHeight="1">
      <c r="A11" s="94">
        <v>10</v>
      </c>
      <c r="B11" s="95" t="s">
        <v>95</v>
      </c>
      <c r="C11" s="99">
        <v>25</v>
      </c>
      <c r="D11" s="97">
        <v>17607138174.63327</v>
      </c>
      <c r="E11" s="97">
        <v>12846285234.7271</v>
      </c>
      <c r="F11" s="97">
        <v>48836014.893799998</v>
      </c>
      <c r="G11" s="97">
        <v>7291582487.9355001</v>
      </c>
      <c r="H11" s="110">
        <v>37793841912.189667</v>
      </c>
      <c r="U11" s="90">
        <v>0</v>
      </c>
    </row>
    <row r="12" spans="1:21" ht="30" customHeight="1">
      <c r="A12" s="94">
        <v>11</v>
      </c>
      <c r="B12" s="95" t="s">
        <v>96</v>
      </c>
      <c r="C12" s="99">
        <v>13</v>
      </c>
      <c r="D12" s="97">
        <v>699577698.13474989</v>
      </c>
      <c r="E12" s="97">
        <v>1695122445.8174999</v>
      </c>
      <c r="F12" s="97">
        <v>86059976.001200005</v>
      </c>
      <c r="G12" s="97">
        <v>5117036271.3476</v>
      </c>
      <c r="H12" s="110">
        <v>7597796391.3010502</v>
      </c>
      <c r="U12" s="90">
        <v>0</v>
      </c>
    </row>
    <row r="13" spans="1:21" ht="30" customHeight="1">
      <c r="A13" s="94">
        <v>12</v>
      </c>
      <c r="B13" s="95" t="s">
        <v>97</v>
      </c>
      <c r="C13" s="99">
        <v>18</v>
      </c>
      <c r="D13" s="97">
        <v>1948952849.1891999</v>
      </c>
      <c r="E13" s="97">
        <v>2936766714.5988002</v>
      </c>
      <c r="F13" s="97">
        <v>44973233.851499997</v>
      </c>
      <c r="G13" s="97">
        <v>5552073331.6801996</v>
      </c>
      <c r="H13" s="110">
        <v>10482766129.319698</v>
      </c>
      <c r="U13" s="90">
        <v>0</v>
      </c>
    </row>
    <row r="14" spans="1:21" ht="30" customHeight="1">
      <c r="A14" s="94">
        <v>13</v>
      </c>
      <c r="B14" s="95" t="s">
        <v>98</v>
      </c>
      <c r="C14" s="99">
        <v>16</v>
      </c>
      <c r="D14" s="97">
        <v>238352146.28195</v>
      </c>
      <c r="E14" s="97">
        <v>1702865226.8084998</v>
      </c>
      <c r="F14" s="97">
        <v>86011412.858199999</v>
      </c>
      <c r="G14" s="97">
        <v>5116954459.8620005</v>
      </c>
      <c r="H14" s="110">
        <v>7144183245.8106499</v>
      </c>
      <c r="U14" s="90">
        <v>0</v>
      </c>
    </row>
    <row r="15" spans="1:21" ht="30" customHeight="1">
      <c r="A15" s="94">
        <v>14</v>
      </c>
      <c r="B15" s="95" t="s">
        <v>99</v>
      </c>
      <c r="C15" s="99">
        <v>17</v>
      </c>
      <c r="D15" s="97">
        <v>1218677740.95772</v>
      </c>
      <c r="E15" s="97">
        <v>1930782334.1001</v>
      </c>
      <c r="F15" s="97">
        <v>96740052.451299995</v>
      </c>
      <c r="G15" s="97">
        <v>5565107051.2807999</v>
      </c>
      <c r="H15" s="110">
        <v>8811307178.7899208</v>
      </c>
      <c r="U15" s="90">
        <v>0</v>
      </c>
    </row>
    <row r="16" spans="1:21" ht="30" customHeight="1">
      <c r="A16" s="94">
        <v>15</v>
      </c>
      <c r="B16" s="95" t="s">
        <v>100</v>
      </c>
      <c r="C16" s="99">
        <v>11</v>
      </c>
      <c r="D16" s="97">
        <v>340769183.01240009</v>
      </c>
      <c r="E16" s="97">
        <v>1778038916.8629</v>
      </c>
      <c r="F16" s="97">
        <v>1.6999989748001099E-3</v>
      </c>
      <c r="G16" s="97">
        <v>5180409406.9271002</v>
      </c>
      <c r="H16" s="110">
        <v>7299217506.8041</v>
      </c>
      <c r="U16" s="90">
        <v>0</v>
      </c>
    </row>
    <row r="17" spans="1:21" ht="30" customHeight="1">
      <c r="A17" s="94">
        <v>16</v>
      </c>
      <c r="B17" s="95" t="s">
        <v>101</v>
      </c>
      <c r="C17" s="99">
        <v>27</v>
      </c>
      <c r="D17" s="97">
        <v>1009509398.4000399</v>
      </c>
      <c r="E17" s="97">
        <v>2549888418.4612002</v>
      </c>
      <c r="F17" s="97">
        <v>50007485.645949997</v>
      </c>
      <c r="G17" s="97">
        <v>5786628198.0211</v>
      </c>
      <c r="H17" s="110">
        <v>9396033500.5282898</v>
      </c>
      <c r="U17" s="90">
        <v>0</v>
      </c>
    </row>
    <row r="18" spans="1:21" ht="30" customHeight="1">
      <c r="A18" s="94">
        <v>17</v>
      </c>
      <c r="B18" s="95" t="s">
        <v>102</v>
      </c>
      <c r="C18" s="99">
        <v>27</v>
      </c>
      <c r="D18" s="97">
        <v>1747674383.8340199</v>
      </c>
      <c r="E18" s="97">
        <v>2114802422.0256</v>
      </c>
      <c r="F18" s="97">
        <v>107575379.4342</v>
      </c>
      <c r="G18" s="97">
        <v>6255274719.7038002</v>
      </c>
      <c r="H18" s="110">
        <v>10225326904.99762</v>
      </c>
      <c r="U18" s="90">
        <v>0</v>
      </c>
    </row>
    <row r="19" spans="1:21" ht="30" customHeight="1">
      <c r="A19" s="94">
        <v>18</v>
      </c>
      <c r="B19" s="95" t="s">
        <v>103</v>
      </c>
      <c r="C19" s="99">
        <v>23</v>
      </c>
      <c r="D19" s="97">
        <v>-1673534529.5401101</v>
      </c>
      <c r="E19" s="97">
        <v>2510363239.7915001</v>
      </c>
      <c r="F19" s="97">
        <v>-2.9000043869018555E-3</v>
      </c>
      <c r="G19" s="97">
        <v>7130202792.8509998</v>
      </c>
      <c r="H19" s="110">
        <v>7967031503.0994902</v>
      </c>
      <c r="U19" s="90">
        <v>0</v>
      </c>
    </row>
    <row r="20" spans="1:21" ht="30" customHeight="1">
      <c r="A20" s="94">
        <v>19</v>
      </c>
      <c r="B20" s="95" t="s">
        <v>104</v>
      </c>
      <c r="C20" s="99">
        <v>44</v>
      </c>
      <c r="D20" s="97">
        <v>1634809246.42855</v>
      </c>
      <c r="E20" s="97">
        <v>3059539689.1816001</v>
      </c>
      <c r="F20" s="97">
        <v>152581903.89410001</v>
      </c>
      <c r="G20" s="97">
        <v>9608457018.2931995</v>
      </c>
      <c r="H20" s="110">
        <v>14455387857.797449</v>
      </c>
      <c r="U20" s="90">
        <v>0</v>
      </c>
    </row>
    <row r="21" spans="1:21" ht="30" customHeight="1">
      <c r="A21" s="94">
        <v>20</v>
      </c>
      <c r="B21" s="95" t="s">
        <v>105</v>
      </c>
      <c r="C21" s="99">
        <v>34</v>
      </c>
      <c r="D21" s="97">
        <v>905800598.45583999</v>
      </c>
      <c r="E21" s="97">
        <v>2340108555.6814003</v>
      </c>
      <c r="F21" s="97">
        <v>118246633.0439</v>
      </c>
      <c r="G21" s="97">
        <v>7033597467.9615002</v>
      </c>
      <c r="H21" s="110">
        <v>10397753255.142639</v>
      </c>
      <c r="U21" s="90">
        <v>0</v>
      </c>
    </row>
    <row r="22" spans="1:21" ht="30" customHeight="1">
      <c r="A22" s="94">
        <v>21</v>
      </c>
      <c r="B22" s="95" t="s">
        <v>106</v>
      </c>
      <c r="C22" s="99">
        <v>21</v>
      </c>
      <c r="D22" s="97">
        <v>1588876506.1347599</v>
      </c>
      <c r="E22" s="97">
        <v>1991303352.7725</v>
      </c>
      <c r="F22" s="97">
        <v>50787223.861599997</v>
      </c>
      <c r="G22" s="97">
        <v>5421486659.3058996</v>
      </c>
      <c r="H22" s="110">
        <v>9052453742.0747585</v>
      </c>
      <c r="U22" s="90">
        <v>0</v>
      </c>
    </row>
    <row r="23" spans="1:21" ht="30" customHeight="1">
      <c r="A23" s="94">
        <v>22</v>
      </c>
      <c r="B23" s="95" t="s">
        <v>107</v>
      </c>
      <c r="C23" s="99">
        <v>21</v>
      </c>
      <c r="D23" s="97">
        <v>-36339810.953170061</v>
      </c>
      <c r="E23" s="97">
        <v>2084128560.8314998</v>
      </c>
      <c r="F23" s="97">
        <v>53158891.207500003</v>
      </c>
      <c r="G23" s="97">
        <v>5658833334.2655001</v>
      </c>
      <c r="H23" s="110">
        <v>7759780975.3513298</v>
      </c>
      <c r="U23" s="90">
        <v>0</v>
      </c>
    </row>
    <row r="24" spans="1:21" ht="30" customHeight="1">
      <c r="A24" s="94">
        <v>23</v>
      </c>
      <c r="B24" s="95" t="s">
        <v>108</v>
      </c>
      <c r="C24" s="99">
        <v>16</v>
      </c>
      <c r="D24" s="97">
        <v>565316896.75604987</v>
      </c>
      <c r="E24" s="97">
        <v>1704776290.7138</v>
      </c>
      <c r="F24" s="97">
        <v>42813970.369599998</v>
      </c>
      <c r="G24" s="97">
        <v>5366220998.3360996</v>
      </c>
      <c r="H24" s="110">
        <v>7679128156.1755495</v>
      </c>
      <c r="U24" s="90">
        <v>0</v>
      </c>
    </row>
    <row r="25" spans="1:21" ht="30" customHeight="1">
      <c r="A25" s="94">
        <v>24</v>
      </c>
      <c r="B25" s="95" t="s">
        <v>109</v>
      </c>
      <c r="C25" s="99">
        <v>20</v>
      </c>
      <c r="D25" s="97">
        <v>-2879948565.5827699</v>
      </c>
      <c r="E25" s="97">
        <v>3015549266.1775999</v>
      </c>
      <c r="F25" s="97">
        <v>128865316.2722</v>
      </c>
      <c r="G25" s="97">
        <v>29019329833.0494</v>
      </c>
      <c r="H25" s="110">
        <v>29283795849.916431</v>
      </c>
      <c r="U25" s="90">
        <v>0</v>
      </c>
    </row>
    <row r="26" spans="1:21" ht="30" customHeight="1">
      <c r="A26" s="94">
        <v>25</v>
      </c>
      <c r="B26" s="95" t="s">
        <v>110</v>
      </c>
      <c r="C26" s="99">
        <v>13</v>
      </c>
      <c r="D26" s="97">
        <v>1431223806.5346401</v>
      </c>
      <c r="E26" s="97">
        <v>1745405263.3485</v>
      </c>
      <c r="F26" s="97">
        <v>-9.0000033378601074E-4</v>
      </c>
      <c r="G26" s="97">
        <v>4692881692.2202997</v>
      </c>
      <c r="H26" s="110">
        <v>7869510762.102541</v>
      </c>
      <c r="U26" s="90">
        <v>0</v>
      </c>
    </row>
    <row r="27" spans="1:21" ht="30" customHeight="1">
      <c r="A27" s="94">
        <v>26</v>
      </c>
      <c r="B27" s="95" t="s">
        <v>111</v>
      </c>
      <c r="C27" s="99">
        <v>25</v>
      </c>
      <c r="D27" s="97">
        <v>723301337.34085023</v>
      </c>
      <c r="E27" s="97">
        <v>2236593930.8603001</v>
      </c>
      <c r="F27" s="97">
        <v>56972491.848200001</v>
      </c>
      <c r="G27" s="97">
        <v>6022300819.0066004</v>
      </c>
      <c r="H27" s="110">
        <v>9039168579.0559502</v>
      </c>
      <c r="U27" s="90">
        <v>0</v>
      </c>
    </row>
    <row r="28" spans="1:21" ht="30" customHeight="1">
      <c r="A28" s="94">
        <v>27</v>
      </c>
      <c r="B28" s="95" t="s">
        <v>112</v>
      </c>
      <c r="C28" s="99">
        <v>20</v>
      </c>
      <c r="D28" s="97">
        <v>-1155833013.1035898</v>
      </c>
      <c r="E28" s="97">
        <v>1829875981.4874001</v>
      </c>
      <c r="F28" s="97">
        <v>89369585.351799995</v>
      </c>
      <c r="G28" s="97">
        <v>5945365830.5099001</v>
      </c>
      <c r="H28" s="110">
        <v>6708778384.2455101</v>
      </c>
      <c r="U28" s="90">
        <v>0</v>
      </c>
    </row>
    <row r="29" spans="1:21" ht="30" customHeight="1">
      <c r="A29" s="94">
        <v>28</v>
      </c>
      <c r="B29" s="95" t="s">
        <v>113</v>
      </c>
      <c r="C29" s="99">
        <v>18</v>
      </c>
      <c r="D29" s="97">
        <v>2088839198.4760599</v>
      </c>
      <c r="E29" s="97">
        <v>2739636972.441</v>
      </c>
      <c r="F29" s="97">
        <v>44773318.254600003</v>
      </c>
      <c r="G29" s="97">
        <v>5647727836.6954002</v>
      </c>
      <c r="H29" s="110">
        <v>10520977325.867062</v>
      </c>
      <c r="U29" s="90">
        <v>0</v>
      </c>
    </row>
    <row r="30" spans="1:21" ht="30" customHeight="1">
      <c r="A30" s="94">
        <v>29</v>
      </c>
      <c r="B30" s="95" t="s">
        <v>114</v>
      </c>
      <c r="C30" s="99">
        <v>30</v>
      </c>
      <c r="D30" s="97">
        <v>-126733748.53843999</v>
      </c>
      <c r="E30" s="97">
        <v>1764352760.3841</v>
      </c>
      <c r="F30" s="97">
        <v>87731263.213799998</v>
      </c>
      <c r="G30" s="97">
        <v>5537005601.4783001</v>
      </c>
      <c r="H30" s="110">
        <v>7262355876.5377598</v>
      </c>
      <c r="U30" s="90">
        <v>0</v>
      </c>
    </row>
    <row r="31" spans="1:21" ht="30" customHeight="1">
      <c r="A31" s="94">
        <v>30</v>
      </c>
      <c r="B31" s="95" t="s">
        <v>115</v>
      </c>
      <c r="C31" s="99">
        <v>33</v>
      </c>
      <c r="D31" s="97">
        <v>-309928143.80743027</v>
      </c>
      <c r="E31" s="97">
        <v>2234761599.2818999</v>
      </c>
      <c r="F31" s="97">
        <v>107892216.3071</v>
      </c>
      <c r="G31" s="97">
        <v>9462277592.1534996</v>
      </c>
      <c r="H31" s="110">
        <v>11495003263.93507</v>
      </c>
      <c r="U31" s="90">
        <v>0</v>
      </c>
    </row>
    <row r="32" spans="1:21" ht="30" customHeight="1">
      <c r="A32" s="94">
        <v>31</v>
      </c>
      <c r="B32" s="95" t="s">
        <v>116</v>
      </c>
      <c r="C32" s="99">
        <v>17</v>
      </c>
      <c r="D32" s="97">
        <v>32951514.72856009</v>
      </c>
      <c r="E32" s="97">
        <v>1983670459.5191</v>
      </c>
      <c r="F32" s="97">
        <v>50225604.424850002</v>
      </c>
      <c r="G32" s="97">
        <v>5510103016.1066999</v>
      </c>
      <c r="H32" s="110">
        <v>7576950594.7792101</v>
      </c>
      <c r="U32" s="90">
        <v>0</v>
      </c>
    </row>
    <row r="33" spans="1:21" ht="30" customHeight="1">
      <c r="A33" s="94">
        <v>32</v>
      </c>
      <c r="B33" s="95" t="s">
        <v>117</v>
      </c>
      <c r="C33" s="99">
        <v>23</v>
      </c>
      <c r="D33" s="97">
        <v>9729959917.8242683</v>
      </c>
      <c r="E33" s="97">
        <v>7784307449.5774994</v>
      </c>
      <c r="F33" s="97">
        <v>51871164.819049999</v>
      </c>
      <c r="G33" s="97">
        <v>15776048489.2215</v>
      </c>
      <c r="H33" s="110">
        <v>33342187021.442318</v>
      </c>
      <c r="U33" s="90">
        <v>0</v>
      </c>
    </row>
    <row r="34" spans="1:21" ht="30" customHeight="1">
      <c r="A34" s="94">
        <v>33</v>
      </c>
      <c r="B34" s="95" t="s">
        <v>118</v>
      </c>
      <c r="C34" s="99">
        <v>23</v>
      </c>
      <c r="D34" s="97">
        <v>849269120.86254001</v>
      </c>
      <c r="E34" s="97">
        <v>2083821575.1796</v>
      </c>
      <c r="F34" s="97">
        <v>106015242.8792</v>
      </c>
      <c r="G34" s="97">
        <v>5785862376.2631998</v>
      </c>
      <c r="H34" s="110">
        <v>8824968315.1845398</v>
      </c>
      <c r="U34" s="90">
        <v>0</v>
      </c>
    </row>
    <row r="35" spans="1:21" ht="30" customHeight="1">
      <c r="A35" s="94">
        <v>34</v>
      </c>
      <c r="B35" s="95" t="s">
        <v>119</v>
      </c>
      <c r="C35" s="99">
        <v>16</v>
      </c>
      <c r="D35" s="97">
        <v>1240207537.1518202</v>
      </c>
      <c r="E35" s="97">
        <v>1815274073.1461</v>
      </c>
      <c r="F35" s="97">
        <v>5.0000846385955811E-4</v>
      </c>
      <c r="G35" s="97">
        <v>4915560600.7067003</v>
      </c>
      <c r="H35" s="110">
        <v>7971042211.0051203</v>
      </c>
      <c r="U35" s="90">
        <v>0</v>
      </c>
    </row>
    <row r="36" spans="1:21" ht="30" customHeight="1">
      <c r="A36" s="94">
        <v>35</v>
      </c>
      <c r="B36" s="95" t="s">
        <v>120</v>
      </c>
      <c r="C36" s="99">
        <v>17</v>
      </c>
      <c r="D36" s="97">
        <v>947932454.50460005</v>
      </c>
      <c r="E36" s="97">
        <v>1866717477.8064001</v>
      </c>
      <c r="F36" s="97">
        <v>95522371.051100001</v>
      </c>
      <c r="G36" s="97">
        <v>5054199088.6508999</v>
      </c>
      <c r="H36" s="110">
        <v>7964371392.0130005</v>
      </c>
      <c r="U36" s="90">
        <v>0</v>
      </c>
    </row>
    <row r="37" spans="1:21" ht="30" customHeight="1">
      <c r="A37" s="94">
        <v>36</v>
      </c>
      <c r="B37" s="95" t="s">
        <v>121</v>
      </c>
      <c r="C37" s="99">
        <v>14</v>
      </c>
      <c r="D37" s="97">
        <v>672658121.85614991</v>
      </c>
      <c r="E37" s="97">
        <v>1884886224.0632999</v>
      </c>
      <c r="F37" s="97">
        <v>95725805.809499994</v>
      </c>
      <c r="G37" s="97">
        <v>5450972560.8228998</v>
      </c>
      <c r="H37" s="110">
        <v>8104242712.5518494</v>
      </c>
      <c r="U37" s="90">
        <v>0</v>
      </c>
    </row>
    <row r="38" spans="1:21">
      <c r="B38" s="101"/>
      <c r="C38" s="81"/>
      <c r="D38" s="105"/>
      <c r="E38" s="106"/>
      <c r="F38" s="102"/>
      <c r="G38" s="102"/>
    </row>
    <row r="39" spans="1:21">
      <c r="B39" s="81"/>
      <c r="C39" s="81"/>
      <c r="D39" s="82"/>
      <c r="E39" s="82"/>
      <c r="F39" s="108"/>
      <c r="G39" s="101"/>
    </row>
    <row r="40" spans="1:21">
      <c r="D40" s="85"/>
      <c r="E40" s="85"/>
      <c r="H40" s="90"/>
    </row>
    <row r="41" spans="1:21">
      <c r="C41" s="103"/>
      <c r="D41" s="28"/>
      <c r="E41" s="28"/>
      <c r="H41" s="85"/>
    </row>
    <row r="42" spans="1:21">
      <c r="C42" s="103"/>
      <c r="D42" s="90"/>
      <c r="E42" s="90"/>
      <c r="G42" s="85"/>
      <c r="H42" s="85"/>
    </row>
    <row r="45" spans="1:21" ht="21">
      <c r="A45" s="104" t="s">
        <v>56</v>
      </c>
    </row>
  </sheetData>
  <sortState xmlns:xlrd2="http://schemas.microsoft.com/office/spreadsheetml/2017/richdata2" ref="A2:H45">
    <sortCondition ref="B1:B4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5"/>
  <sheetViews>
    <sheetView workbookViewId="0">
      <selection activeCell="A4" sqref="A4:T4"/>
    </sheetView>
  </sheetViews>
  <sheetFormatPr defaultColWidth="8.88671875" defaultRowHeight="13.2"/>
  <cols>
    <col min="1" max="1" width="4.109375" style="17" customWidth="1"/>
    <col min="2" max="2" width="22.44140625" style="17" customWidth="1"/>
    <col min="3" max="3" width="7.44140625" style="17" customWidth="1"/>
    <col min="4" max="4" width="25.5546875" style="17" customWidth="1"/>
    <col min="5" max="5" width="23.6640625" style="17" customWidth="1"/>
    <col min="6" max="6" width="28.33203125" style="17" customWidth="1"/>
    <col min="7" max="7" width="21.33203125" style="17" customWidth="1"/>
    <col min="8" max="8" width="24.44140625" style="17" customWidth="1"/>
    <col min="9" max="9" width="22.6640625" style="17" customWidth="1"/>
    <col min="10" max="12" width="25.5546875" style="17" customWidth="1"/>
    <col min="13" max="18" width="22" style="17" customWidth="1"/>
    <col min="19" max="19" width="28" style="17" customWidth="1"/>
    <col min="20" max="20" width="29.44140625" style="17" customWidth="1"/>
    <col min="21" max="21" width="6.44140625" style="17" customWidth="1"/>
    <col min="22" max="22" width="8.88671875" style="17"/>
    <col min="23" max="23" width="16.33203125" style="17" customWidth="1"/>
    <col min="24" max="24" width="16.88671875" style="17" customWidth="1"/>
    <col min="25" max="25" width="21" style="17" customWidth="1"/>
    <col min="26" max="26" width="8.88671875" style="17"/>
    <col min="27" max="27" width="17.44140625" style="17" customWidth="1"/>
    <col min="28" max="28" width="12.33203125" style="17" customWidth="1"/>
    <col min="29" max="29" width="17.88671875" style="17" customWidth="1"/>
    <col min="30" max="31" width="8.88671875" style="17"/>
    <col min="32" max="32" width="17.88671875" style="17" customWidth="1"/>
    <col min="33" max="33" width="16.33203125" style="17" customWidth="1"/>
    <col min="34" max="34" width="17.88671875" style="17" customWidth="1"/>
    <col min="35" max="16384" width="8.88671875" style="17"/>
  </cols>
  <sheetData>
    <row r="1" spans="1:34" ht="22.8">
      <c r="A1" s="155" t="s">
        <v>61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34" ht="24.6">
      <c r="A2" s="156" t="s">
        <v>62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</row>
    <row r="3" spans="1:34" ht="18" customHeight="1">
      <c r="A3" s="157" t="s">
        <v>63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</row>
    <row r="4" spans="1:34" ht="17.399999999999999">
      <c r="A4" s="158" t="s">
        <v>64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</row>
    <row r="5" spans="1:34" ht="20.399999999999999"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</row>
    <row r="6" spans="1:34" ht="15.6">
      <c r="A6" s="7">
        <v>1</v>
      </c>
      <c r="B6" s="7">
        <v>2</v>
      </c>
      <c r="C6" s="7">
        <v>3</v>
      </c>
      <c r="D6" s="7">
        <v>4</v>
      </c>
      <c r="E6" s="7">
        <v>5</v>
      </c>
      <c r="F6" s="7" t="s">
        <v>65</v>
      </c>
      <c r="G6" s="7">
        <v>7</v>
      </c>
      <c r="H6" s="7">
        <v>8</v>
      </c>
      <c r="I6" s="7">
        <v>9</v>
      </c>
      <c r="J6" s="7" t="s">
        <v>66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>
        <v>16</v>
      </c>
      <c r="Q6" s="7">
        <v>17</v>
      </c>
      <c r="R6" s="7">
        <v>18</v>
      </c>
      <c r="S6" s="7" t="s">
        <v>67</v>
      </c>
      <c r="T6" s="7" t="s">
        <v>68</v>
      </c>
      <c r="U6" s="94"/>
    </row>
    <row r="7" spans="1:34" ht="12.75" customHeight="1">
      <c r="A7" s="163" t="s">
        <v>21</v>
      </c>
      <c r="B7" s="163" t="s">
        <v>22</v>
      </c>
      <c r="C7" s="163" t="s">
        <v>69</v>
      </c>
      <c r="D7" s="163" t="s">
        <v>70</v>
      </c>
      <c r="E7" s="163" t="s">
        <v>71</v>
      </c>
      <c r="F7" s="163" t="s">
        <v>72</v>
      </c>
      <c r="G7" s="159" t="s">
        <v>73</v>
      </c>
      <c r="H7" s="160"/>
      <c r="I7" s="161"/>
      <c r="J7" s="163" t="s">
        <v>50</v>
      </c>
      <c r="K7" s="165" t="s">
        <v>74</v>
      </c>
      <c r="L7" s="163" t="s">
        <v>25</v>
      </c>
      <c r="M7" s="163" t="s">
        <v>75</v>
      </c>
      <c r="N7" s="163" t="s">
        <v>76</v>
      </c>
      <c r="O7" s="163" t="s">
        <v>77</v>
      </c>
      <c r="P7" s="163" t="s">
        <v>78</v>
      </c>
      <c r="Q7" s="163" t="s">
        <v>79</v>
      </c>
      <c r="R7" s="163" t="s">
        <v>80</v>
      </c>
      <c r="S7" s="163" t="s">
        <v>81</v>
      </c>
      <c r="T7" s="163" t="s">
        <v>82</v>
      </c>
      <c r="U7" s="167" t="s">
        <v>21</v>
      </c>
    </row>
    <row r="8" spans="1:34" ht="50.25" customHeight="1">
      <c r="A8" s="164"/>
      <c r="B8" s="164"/>
      <c r="C8" s="164"/>
      <c r="D8" s="164"/>
      <c r="E8" s="164"/>
      <c r="F8" s="164"/>
      <c r="G8" s="93" t="s">
        <v>83</v>
      </c>
      <c r="H8" s="93" t="s">
        <v>84</v>
      </c>
      <c r="I8" s="93" t="s">
        <v>85</v>
      </c>
      <c r="J8" s="164"/>
      <c r="K8" s="166"/>
      <c r="L8" s="164"/>
      <c r="M8" s="164"/>
      <c r="N8" s="164"/>
      <c r="O8" s="164"/>
      <c r="P8" s="164"/>
      <c r="Q8" s="164"/>
      <c r="R8" s="164"/>
      <c r="S8" s="164"/>
      <c r="T8" s="164"/>
      <c r="U8" s="168"/>
    </row>
    <row r="9" spans="1:34" ht="21" customHeight="1">
      <c r="A9" s="94"/>
      <c r="B9" s="94"/>
      <c r="C9" s="94"/>
      <c r="D9" s="143" t="s">
        <v>28</v>
      </c>
      <c r="E9" s="143" t="s">
        <v>28</v>
      </c>
      <c r="F9" s="143" t="s">
        <v>28</v>
      </c>
      <c r="G9" s="143" t="s">
        <v>28</v>
      </c>
      <c r="H9" s="143" t="s">
        <v>28</v>
      </c>
      <c r="I9" s="143" t="s">
        <v>28</v>
      </c>
      <c r="J9" s="143" t="s">
        <v>28</v>
      </c>
      <c r="K9" s="143" t="s">
        <v>28</v>
      </c>
      <c r="L9" s="143" t="s">
        <v>28</v>
      </c>
      <c r="M9" s="143" t="s">
        <v>28</v>
      </c>
      <c r="N9" s="143" t="s">
        <v>28</v>
      </c>
      <c r="O9" s="143" t="s">
        <v>28</v>
      </c>
      <c r="P9" s="143" t="s">
        <v>28</v>
      </c>
      <c r="Q9" s="143" t="s">
        <v>28</v>
      </c>
      <c r="R9" s="143" t="s">
        <v>28</v>
      </c>
      <c r="S9" s="143" t="s">
        <v>28</v>
      </c>
      <c r="T9" s="143" t="s">
        <v>28</v>
      </c>
      <c r="U9" s="94"/>
    </row>
    <row r="10" spans="1:34" ht="30" customHeight="1">
      <c r="A10" s="94">
        <v>1</v>
      </c>
      <c r="B10" s="95" t="s">
        <v>86</v>
      </c>
      <c r="C10" s="96">
        <v>17</v>
      </c>
      <c r="D10" s="97">
        <v>1632609443.35028</v>
      </c>
      <c r="E10" s="97">
        <v>640857977.09889996</v>
      </c>
      <c r="F10" s="98">
        <f t="shared" ref="F10:F46" si="0">D10+E10</f>
        <v>2273467420.4491801</v>
      </c>
      <c r="G10" s="97">
        <v>303193201.19</v>
      </c>
      <c r="H10" s="97">
        <v>0</v>
      </c>
      <c r="I10" s="97">
        <f>520508571.1-H10-G10</f>
        <v>217315369.91</v>
      </c>
      <c r="J10" s="97">
        <f>F10-G10-H10-I10</f>
        <v>1752958849.34918</v>
      </c>
      <c r="K10" s="97">
        <v>2001300494.2349999</v>
      </c>
      <c r="L10" s="97">
        <v>183835889.16389999</v>
      </c>
      <c r="M10" s="97">
        <v>90075383.711600006</v>
      </c>
      <c r="N10" s="97">
        <f>M10/2</f>
        <v>45037691.855800003</v>
      </c>
      <c r="O10" s="97">
        <f>M10-N10</f>
        <v>45037691.855800003</v>
      </c>
      <c r="P10" s="97">
        <v>5151311254.1384001</v>
      </c>
      <c r="Q10" s="97">
        <v>0</v>
      </c>
      <c r="R10" s="97">
        <f>P10-Q10</f>
        <v>5151311254.1384001</v>
      </c>
      <c r="S10" s="109">
        <f t="shared" ref="S10:S46" si="1">F10+K10+L10+M10+P10</f>
        <v>9699990441.6980801</v>
      </c>
      <c r="T10" s="110">
        <f t="shared" ref="T10:T46" si="2">J10+K10+L10+O10+R10</f>
        <v>9134444178.7422791</v>
      </c>
      <c r="U10" s="94">
        <v>1</v>
      </c>
      <c r="AH10" s="90">
        <v>0</v>
      </c>
    </row>
    <row r="11" spans="1:34" ht="30" customHeight="1">
      <c r="A11" s="94">
        <v>2</v>
      </c>
      <c r="B11" s="95" t="s">
        <v>87</v>
      </c>
      <c r="C11" s="99">
        <v>21</v>
      </c>
      <c r="D11" s="97">
        <v>1736815693.7822499</v>
      </c>
      <c r="E11" s="97">
        <v>0</v>
      </c>
      <c r="F11" s="98">
        <f t="shared" si="0"/>
        <v>1736815693.7822499</v>
      </c>
      <c r="G11" s="97">
        <v>577884966.25</v>
      </c>
      <c r="H11" s="97">
        <v>0</v>
      </c>
      <c r="I11" s="97">
        <f>910537746.85-H11-G11</f>
        <v>332652780.60000002</v>
      </c>
      <c r="J11" s="97">
        <f t="shared" ref="J11:J46" si="3">F11-G11-H11-I11</f>
        <v>826277946.932253</v>
      </c>
      <c r="K11" s="97">
        <v>1723521357.0659001</v>
      </c>
      <c r="L11" s="97">
        <v>167223188.05019999</v>
      </c>
      <c r="M11" s="97">
        <v>95824718.331100002</v>
      </c>
      <c r="N11" s="97">
        <v>0</v>
      </c>
      <c r="O11" s="97">
        <f t="shared" ref="O11:O45" si="4">M11-N11</f>
        <v>95824718.331100002</v>
      </c>
      <c r="P11" s="97">
        <v>5785609255.5546999</v>
      </c>
      <c r="Q11" s="97">
        <v>0</v>
      </c>
      <c r="R11" s="97">
        <f t="shared" ref="R11:R46" si="5">P11-Q11</f>
        <v>5785609255.5546999</v>
      </c>
      <c r="S11" s="109">
        <f t="shared" si="1"/>
        <v>9508994212.7841492</v>
      </c>
      <c r="T11" s="110">
        <f t="shared" si="2"/>
        <v>8598456465.9341507</v>
      </c>
      <c r="U11" s="94">
        <v>2</v>
      </c>
      <c r="AH11" s="90">
        <v>0</v>
      </c>
    </row>
    <row r="12" spans="1:34" ht="30" customHeight="1">
      <c r="A12" s="94">
        <v>3</v>
      </c>
      <c r="B12" s="95" t="s">
        <v>88</v>
      </c>
      <c r="C12" s="99">
        <v>31</v>
      </c>
      <c r="D12" s="97">
        <v>1752955785.52999</v>
      </c>
      <c r="E12" s="97">
        <v>11325865574.586399</v>
      </c>
      <c r="F12" s="98">
        <f t="shared" si="0"/>
        <v>13078821360.1164</v>
      </c>
      <c r="G12" s="97">
        <v>293800264.88999999</v>
      </c>
      <c r="H12" s="97">
        <v>0</v>
      </c>
      <c r="I12" s="97">
        <f>1768145975.98-H12-G12</f>
        <v>1474345711.0899999</v>
      </c>
      <c r="J12" s="97">
        <f t="shared" si="3"/>
        <v>11310675384.1364</v>
      </c>
      <c r="K12" s="97">
        <v>8383773066.3460999</v>
      </c>
      <c r="L12" s="97">
        <v>183489568.04179999</v>
      </c>
      <c r="M12" s="97">
        <v>96715209.907800004</v>
      </c>
      <c r="N12" s="97">
        <f>M12/2</f>
        <v>48357604.953900002</v>
      </c>
      <c r="O12" s="97">
        <f t="shared" si="4"/>
        <v>48357604.953900002</v>
      </c>
      <c r="P12" s="97">
        <v>6067589631.3985004</v>
      </c>
      <c r="Q12" s="97">
        <v>0</v>
      </c>
      <c r="R12" s="97">
        <f t="shared" si="5"/>
        <v>6067589631.3985004</v>
      </c>
      <c r="S12" s="109">
        <f t="shared" si="1"/>
        <v>27810388835.8106</v>
      </c>
      <c r="T12" s="110">
        <f t="shared" si="2"/>
        <v>25993885254.876701</v>
      </c>
      <c r="U12" s="94">
        <v>3</v>
      </c>
      <c r="AH12" s="90">
        <v>0</v>
      </c>
    </row>
    <row r="13" spans="1:34" ht="30" customHeight="1">
      <c r="A13" s="94">
        <v>4</v>
      </c>
      <c r="B13" s="95" t="s">
        <v>89</v>
      </c>
      <c r="C13" s="99">
        <v>21</v>
      </c>
      <c r="D13" s="97">
        <v>1733561974.0534301</v>
      </c>
      <c r="E13" s="97">
        <v>672458797.2313</v>
      </c>
      <c r="F13" s="98">
        <f t="shared" si="0"/>
        <v>2406020771.28473</v>
      </c>
      <c r="G13" s="97">
        <v>347616373.43000001</v>
      </c>
      <c r="H13" s="97">
        <v>0</v>
      </c>
      <c r="I13" s="97">
        <f>386157355.55-H13-G13</f>
        <v>38540982.119999997</v>
      </c>
      <c r="J13" s="97">
        <f t="shared" si="3"/>
        <v>2019863415.73473</v>
      </c>
      <c r="K13" s="97">
        <v>2120885421.9663</v>
      </c>
      <c r="L13" s="97">
        <v>235634271.4542</v>
      </c>
      <c r="M13" s="97">
        <v>95645202.002900004</v>
      </c>
      <c r="N13" s="97">
        <v>0</v>
      </c>
      <c r="O13" s="97">
        <f t="shared" si="4"/>
        <v>95645202.002900004</v>
      </c>
      <c r="P13" s="97">
        <v>6464469267.8203001</v>
      </c>
      <c r="Q13" s="97">
        <v>0</v>
      </c>
      <c r="R13" s="97">
        <f t="shared" si="5"/>
        <v>6464469267.8203001</v>
      </c>
      <c r="S13" s="109">
        <f t="shared" si="1"/>
        <v>11322654934.5284</v>
      </c>
      <c r="T13" s="110">
        <f t="shared" si="2"/>
        <v>10936497578.978399</v>
      </c>
      <c r="U13" s="94">
        <v>4</v>
      </c>
      <c r="AH13" s="90">
        <v>0</v>
      </c>
    </row>
    <row r="14" spans="1:34" ht="30" customHeight="1">
      <c r="A14" s="94">
        <v>5</v>
      </c>
      <c r="B14" s="95" t="s">
        <v>90</v>
      </c>
      <c r="C14" s="99">
        <v>20</v>
      </c>
      <c r="D14" s="97">
        <v>2085533135.92555</v>
      </c>
      <c r="E14" s="97">
        <v>0</v>
      </c>
      <c r="F14" s="98">
        <f t="shared" si="0"/>
        <v>2085533135.92555</v>
      </c>
      <c r="G14" s="97">
        <v>985211388.38</v>
      </c>
      <c r="H14" s="97">
        <v>201255000</v>
      </c>
      <c r="I14" s="97">
        <f>2419720145.98-H14-G14</f>
        <v>1233253757.5999999</v>
      </c>
      <c r="J14" s="97">
        <f t="shared" si="3"/>
        <v>-334187010.05445302</v>
      </c>
      <c r="K14" s="97">
        <v>2069569565.4431</v>
      </c>
      <c r="L14" s="97">
        <v>188381143.36590001</v>
      </c>
      <c r="M14" s="97">
        <v>115064382.49950001</v>
      </c>
      <c r="N14" s="97">
        <v>0</v>
      </c>
      <c r="O14" s="97">
        <f t="shared" si="4"/>
        <v>115064382.49950001</v>
      </c>
      <c r="P14" s="97">
        <v>6241240585.0910997</v>
      </c>
      <c r="Q14" s="97">
        <v>0</v>
      </c>
      <c r="R14" s="97">
        <f t="shared" si="5"/>
        <v>6241240585.0910997</v>
      </c>
      <c r="S14" s="109">
        <f t="shared" si="1"/>
        <v>10699788812.3251</v>
      </c>
      <c r="T14" s="110">
        <f t="shared" si="2"/>
        <v>8280068666.34515</v>
      </c>
      <c r="U14" s="94">
        <v>5</v>
      </c>
      <c r="AH14" s="90">
        <v>0</v>
      </c>
    </row>
    <row r="15" spans="1:34" ht="30" customHeight="1">
      <c r="A15" s="94">
        <v>6</v>
      </c>
      <c r="B15" s="95" t="s">
        <v>91</v>
      </c>
      <c r="C15" s="99">
        <v>8</v>
      </c>
      <c r="D15" s="97">
        <v>1542701744.81833</v>
      </c>
      <c r="E15" s="97">
        <v>11429428215.081301</v>
      </c>
      <c r="F15" s="98">
        <f t="shared" si="0"/>
        <v>12972129959.899599</v>
      </c>
      <c r="G15" s="97">
        <v>216917726.78999999</v>
      </c>
      <c r="H15" s="97">
        <v>0</v>
      </c>
      <c r="I15" s="97">
        <f>1313142590.83-H15-G15</f>
        <v>1096224864.04</v>
      </c>
      <c r="J15" s="97">
        <f t="shared" si="3"/>
        <v>11658987369.069599</v>
      </c>
      <c r="K15" s="97">
        <v>8108731734.0632</v>
      </c>
      <c r="L15" s="97">
        <v>139363895.06639999</v>
      </c>
      <c r="M15" s="97">
        <v>85114938.041800007</v>
      </c>
      <c r="N15" s="97">
        <f t="shared" ref="N15:N21" si="6">M15/2</f>
        <v>42557469.020900004</v>
      </c>
      <c r="O15" s="97">
        <f t="shared" si="4"/>
        <v>42557469.020900004</v>
      </c>
      <c r="P15" s="97">
        <v>5619066204.4982004</v>
      </c>
      <c r="Q15" s="97">
        <v>0</v>
      </c>
      <c r="R15" s="97">
        <f t="shared" si="5"/>
        <v>5619066204.4982004</v>
      </c>
      <c r="S15" s="109">
        <f t="shared" si="1"/>
        <v>26924406731.569199</v>
      </c>
      <c r="T15" s="110">
        <f t="shared" si="2"/>
        <v>25568706671.7183</v>
      </c>
      <c r="U15" s="94">
        <v>6</v>
      </c>
      <c r="AH15" s="90">
        <v>0</v>
      </c>
    </row>
    <row r="16" spans="1:34" ht="30" customHeight="1">
      <c r="A16" s="94">
        <v>7</v>
      </c>
      <c r="B16" s="95" t="s">
        <v>92</v>
      </c>
      <c r="C16" s="99">
        <v>23</v>
      </c>
      <c r="D16" s="97">
        <v>1955322132.20208</v>
      </c>
      <c r="E16" s="97">
        <v>0</v>
      </c>
      <c r="F16" s="98">
        <f t="shared" si="0"/>
        <v>1955322132.20208</v>
      </c>
      <c r="G16" s="97">
        <v>138858826.68000001</v>
      </c>
      <c r="H16" s="97">
        <v>0</v>
      </c>
      <c r="I16" s="97">
        <f>328213331.85-H16-G16</f>
        <v>189354505.16999999</v>
      </c>
      <c r="J16" s="97">
        <f t="shared" si="3"/>
        <v>1627108800.3520801</v>
      </c>
      <c r="K16" s="97">
        <v>1940355252.9237001</v>
      </c>
      <c r="L16" s="97">
        <v>185292043.79300001</v>
      </c>
      <c r="M16" s="97">
        <v>107880296.8188</v>
      </c>
      <c r="N16" s="97">
        <f t="shared" si="6"/>
        <v>53940148.409400001</v>
      </c>
      <c r="O16" s="97">
        <f t="shared" si="4"/>
        <v>53940148.409400001</v>
      </c>
      <c r="P16" s="97">
        <v>6613057831.3768997</v>
      </c>
      <c r="Q16" s="97">
        <v>0</v>
      </c>
      <c r="R16" s="97">
        <f t="shared" si="5"/>
        <v>6613057831.3768997</v>
      </c>
      <c r="S16" s="109">
        <f t="shared" si="1"/>
        <v>10801907557.1145</v>
      </c>
      <c r="T16" s="110">
        <f t="shared" si="2"/>
        <v>10419754076.855101</v>
      </c>
      <c r="U16" s="94">
        <v>7</v>
      </c>
      <c r="AH16" s="90">
        <v>0</v>
      </c>
    </row>
    <row r="17" spans="1:34" ht="30" customHeight="1">
      <c r="A17" s="94">
        <v>8</v>
      </c>
      <c r="B17" s="95" t="s">
        <v>93</v>
      </c>
      <c r="C17" s="99">
        <v>27</v>
      </c>
      <c r="D17" s="97">
        <v>2166216697.4135098</v>
      </c>
      <c r="E17" s="97">
        <v>0</v>
      </c>
      <c r="F17" s="98">
        <f t="shared" si="0"/>
        <v>2166216697.4135098</v>
      </c>
      <c r="G17" s="97">
        <v>107482517.42</v>
      </c>
      <c r="H17" s="97">
        <v>0</v>
      </c>
      <c r="I17" s="97">
        <f>215762865.92-H17-G17</f>
        <v>108280348.5</v>
      </c>
      <c r="J17" s="97">
        <f t="shared" si="3"/>
        <v>1950453831.49351</v>
      </c>
      <c r="K17" s="97">
        <v>2149635540.1362</v>
      </c>
      <c r="L17" s="97">
        <v>187499198.13710001</v>
      </c>
      <c r="M17" s="97">
        <v>119515908.1168</v>
      </c>
      <c r="N17" s="97">
        <v>0</v>
      </c>
      <c r="O17" s="97">
        <f t="shared" si="4"/>
        <v>119515908.1168</v>
      </c>
      <c r="P17" s="97">
        <v>6186049918.2250996</v>
      </c>
      <c r="Q17" s="97">
        <v>0</v>
      </c>
      <c r="R17" s="97">
        <f t="shared" si="5"/>
        <v>6186049918.2250996</v>
      </c>
      <c r="S17" s="109">
        <f t="shared" si="1"/>
        <v>10808917262.0287</v>
      </c>
      <c r="T17" s="110">
        <f t="shared" si="2"/>
        <v>10593154396.1087</v>
      </c>
      <c r="U17" s="94">
        <v>8</v>
      </c>
      <c r="AH17" s="90">
        <v>0</v>
      </c>
    </row>
    <row r="18" spans="1:34" ht="30" customHeight="1">
      <c r="A18" s="94">
        <v>9</v>
      </c>
      <c r="B18" s="95" t="s">
        <v>94</v>
      </c>
      <c r="C18" s="99">
        <v>18</v>
      </c>
      <c r="D18" s="97">
        <v>1753254737.0064199</v>
      </c>
      <c r="E18" s="97">
        <v>0</v>
      </c>
      <c r="F18" s="98">
        <f t="shared" si="0"/>
        <v>1753254737.0064199</v>
      </c>
      <c r="G18" s="97">
        <v>1271173815.95</v>
      </c>
      <c r="H18" s="97">
        <v>541305066.39999998</v>
      </c>
      <c r="I18" s="97">
        <f>2257467925.64-H18-G18</f>
        <v>444989043.29000002</v>
      </c>
      <c r="J18" s="97">
        <f t="shared" si="3"/>
        <v>-504213188.633578</v>
      </c>
      <c r="K18" s="97">
        <v>1739834568.7581999</v>
      </c>
      <c r="L18" s="97">
        <v>165154893.69690001</v>
      </c>
      <c r="M18" s="97">
        <v>96731703.851999998</v>
      </c>
      <c r="N18" s="97">
        <f t="shared" si="6"/>
        <v>48365851.925999999</v>
      </c>
      <c r="O18" s="97">
        <f t="shared" si="4"/>
        <v>48365851.925999999</v>
      </c>
      <c r="P18" s="97">
        <v>5239736583.8402996</v>
      </c>
      <c r="Q18" s="97">
        <v>0</v>
      </c>
      <c r="R18" s="97">
        <f t="shared" si="5"/>
        <v>5239736583.8402996</v>
      </c>
      <c r="S18" s="109">
        <f t="shared" si="1"/>
        <v>8994712487.15382</v>
      </c>
      <c r="T18" s="110">
        <f t="shared" si="2"/>
        <v>6688878709.5878201</v>
      </c>
      <c r="U18" s="94">
        <v>9</v>
      </c>
      <c r="AH18" s="90">
        <v>0</v>
      </c>
    </row>
    <row r="19" spans="1:34" ht="30" customHeight="1">
      <c r="A19" s="94">
        <v>10</v>
      </c>
      <c r="B19" s="95" t="s">
        <v>95</v>
      </c>
      <c r="C19" s="99">
        <v>25</v>
      </c>
      <c r="D19" s="97">
        <v>1770298072.7009699</v>
      </c>
      <c r="E19" s="97">
        <v>18397718700.3923</v>
      </c>
      <c r="F19" s="98">
        <f t="shared" si="0"/>
        <v>20168016773.0933</v>
      </c>
      <c r="G19" s="97">
        <v>180550545.78999999</v>
      </c>
      <c r="H19" s="97">
        <v>0</v>
      </c>
      <c r="I19" s="97">
        <f>2560878598.46-H19-G19</f>
        <v>2380328052.6700001</v>
      </c>
      <c r="J19" s="97">
        <f t="shared" si="3"/>
        <v>17607138174.633301</v>
      </c>
      <c r="K19" s="97">
        <v>12609093942.8587</v>
      </c>
      <c r="L19" s="97">
        <v>237191291.86840001</v>
      </c>
      <c r="M19" s="97">
        <v>97672029.787599996</v>
      </c>
      <c r="N19" s="97">
        <f t="shared" si="6"/>
        <v>48836014.893799998</v>
      </c>
      <c r="O19" s="97">
        <f t="shared" si="4"/>
        <v>48836014.893799998</v>
      </c>
      <c r="P19" s="97">
        <v>7291582487.9355001</v>
      </c>
      <c r="Q19" s="97">
        <v>0</v>
      </c>
      <c r="R19" s="97">
        <f t="shared" si="5"/>
        <v>7291582487.9355001</v>
      </c>
      <c r="S19" s="109">
        <f t="shared" si="1"/>
        <v>40403556525.543503</v>
      </c>
      <c r="T19" s="110">
        <f t="shared" si="2"/>
        <v>37793841912.189697</v>
      </c>
      <c r="U19" s="94">
        <v>10</v>
      </c>
      <c r="AH19" s="90">
        <v>0</v>
      </c>
    </row>
    <row r="20" spans="1:34" ht="30" customHeight="1">
      <c r="A20" s="94">
        <v>11</v>
      </c>
      <c r="B20" s="95" t="s">
        <v>96</v>
      </c>
      <c r="C20" s="99">
        <v>13</v>
      </c>
      <c r="D20" s="97">
        <v>1559830485.5847499</v>
      </c>
      <c r="E20" s="97">
        <v>0</v>
      </c>
      <c r="F20" s="98">
        <f t="shared" si="0"/>
        <v>1559830485.5847499</v>
      </c>
      <c r="G20" s="97">
        <v>391322556.68000001</v>
      </c>
      <c r="H20" s="97">
        <v>0</v>
      </c>
      <c r="I20" s="97">
        <f>860252787.45-H20-G20</f>
        <v>468930230.76999998</v>
      </c>
      <c r="J20" s="97">
        <f t="shared" si="3"/>
        <v>699577698.13474596</v>
      </c>
      <c r="K20" s="97">
        <v>1547890870.0135</v>
      </c>
      <c r="L20" s="97">
        <v>147231575.80399999</v>
      </c>
      <c r="M20" s="97">
        <v>86059976.001200005</v>
      </c>
      <c r="N20" s="97">
        <v>0</v>
      </c>
      <c r="O20" s="97">
        <f t="shared" si="4"/>
        <v>86059976.001200005</v>
      </c>
      <c r="P20" s="97">
        <v>5117036271.3476</v>
      </c>
      <c r="Q20" s="97">
        <v>0</v>
      </c>
      <c r="R20" s="97">
        <f t="shared" si="5"/>
        <v>5117036271.3476</v>
      </c>
      <c r="S20" s="109">
        <f t="shared" si="1"/>
        <v>8458049178.75105</v>
      </c>
      <c r="T20" s="110">
        <f t="shared" si="2"/>
        <v>7597796391.3010502</v>
      </c>
      <c r="U20" s="94">
        <v>11</v>
      </c>
      <c r="AH20" s="90">
        <v>0</v>
      </c>
    </row>
    <row r="21" spans="1:34" ht="30" customHeight="1">
      <c r="A21" s="94">
        <v>12</v>
      </c>
      <c r="B21" s="95" t="s">
        <v>97</v>
      </c>
      <c r="C21" s="99">
        <v>18</v>
      </c>
      <c r="D21" s="97">
        <v>1630272850.5485001</v>
      </c>
      <c r="E21" s="97">
        <v>1967154642.8306999</v>
      </c>
      <c r="F21" s="98">
        <f t="shared" si="0"/>
        <v>3597427493.3792</v>
      </c>
      <c r="G21" s="97">
        <v>980208514.03999996</v>
      </c>
      <c r="H21" s="97">
        <v>510923032.41000003</v>
      </c>
      <c r="I21" s="97">
        <f>1648474644.19-H21-G21</f>
        <v>157343097.74000001</v>
      </c>
      <c r="J21" s="97">
        <f t="shared" si="3"/>
        <v>1948952849.1891999</v>
      </c>
      <c r="K21" s="97">
        <v>2720844014.4368</v>
      </c>
      <c r="L21" s="97">
        <v>215922700.162</v>
      </c>
      <c r="M21" s="97">
        <v>89946467.702999994</v>
      </c>
      <c r="N21" s="97">
        <f t="shared" si="6"/>
        <v>44973233.851499997</v>
      </c>
      <c r="O21" s="97">
        <f t="shared" si="4"/>
        <v>44973233.851499997</v>
      </c>
      <c r="P21" s="97">
        <v>5552073331.6801996</v>
      </c>
      <c r="Q21" s="97">
        <v>0</v>
      </c>
      <c r="R21" s="97">
        <f t="shared" si="5"/>
        <v>5552073331.6801996</v>
      </c>
      <c r="S21" s="109">
        <f t="shared" si="1"/>
        <v>12176214007.3612</v>
      </c>
      <c r="T21" s="110">
        <f t="shared" si="2"/>
        <v>10482766129.3197</v>
      </c>
      <c r="U21" s="94">
        <v>12</v>
      </c>
      <c r="AH21" s="90">
        <v>0</v>
      </c>
    </row>
    <row r="22" spans="1:34" ht="30" customHeight="1">
      <c r="A22" s="94">
        <v>13</v>
      </c>
      <c r="B22" s="95" t="s">
        <v>98</v>
      </c>
      <c r="C22" s="99">
        <v>16</v>
      </c>
      <c r="D22" s="97">
        <v>1558950282.3319499</v>
      </c>
      <c r="E22" s="97">
        <v>0</v>
      </c>
      <c r="F22" s="98">
        <f t="shared" si="0"/>
        <v>1558950282.3319499</v>
      </c>
      <c r="G22" s="97">
        <v>503155133.39999998</v>
      </c>
      <c r="H22" s="97">
        <v>345000000</v>
      </c>
      <c r="I22" s="97">
        <f>1320598136.05-H22-G22</f>
        <v>472443002.64999998</v>
      </c>
      <c r="J22" s="97">
        <f t="shared" si="3"/>
        <v>238352146.28195399</v>
      </c>
      <c r="K22" s="97">
        <v>1547017404.2170999</v>
      </c>
      <c r="L22" s="97">
        <v>155847822.5914</v>
      </c>
      <c r="M22" s="97">
        <v>86011412.858199999</v>
      </c>
      <c r="N22" s="97">
        <v>0</v>
      </c>
      <c r="O22" s="97">
        <f t="shared" si="4"/>
        <v>86011412.858199999</v>
      </c>
      <c r="P22" s="97">
        <v>5116954459.8620005</v>
      </c>
      <c r="Q22" s="97">
        <v>0</v>
      </c>
      <c r="R22" s="97">
        <f t="shared" si="5"/>
        <v>5116954459.8620005</v>
      </c>
      <c r="S22" s="109">
        <f t="shared" si="1"/>
        <v>8464781381.8606501</v>
      </c>
      <c r="T22" s="110">
        <f t="shared" si="2"/>
        <v>7144183245.8106499</v>
      </c>
      <c r="U22" s="94">
        <v>13</v>
      </c>
      <c r="AH22" s="90">
        <v>0</v>
      </c>
    </row>
    <row r="23" spans="1:34" ht="30" customHeight="1">
      <c r="A23" s="94">
        <v>14</v>
      </c>
      <c r="B23" s="95" t="s">
        <v>99</v>
      </c>
      <c r="C23" s="99">
        <v>17</v>
      </c>
      <c r="D23" s="97">
        <v>1753406054.72772</v>
      </c>
      <c r="E23" s="97">
        <v>0</v>
      </c>
      <c r="F23" s="98">
        <f t="shared" si="0"/>
        <v>1753406054.72772</v>
      </c>
      <c r="G23" s="97">
        <v>456084001.43000001</v>
      </c>
      <c r="H23" s="97">
        <v>0</v>
      </c>
      <c r="I23" s="97">
        <f>534728313.77-H23-G23</f>
        <v>78644312.340000004</v>
      </c>
      <c r="J23" s="97">
        <f t="shared" si="3"/>
        <v>1218677740.95772</v>
      </c>
      <c r="K23" s="97">
        <v>1739984728.2358</v>
      </c>
      <c r="L23" s="97">
        <v>190797605.86430001</v>
      </c>
      <c r="M23" s="97">
        <v>96740052.451299995</v>
      </c>
      <c r="N23" s="97">
        <v>0</v>
      </c>
      <c r="O23" s="97">
        <f t="shared" si="4"/>
        <v>96740052.451299995</v>
      </c>
      <c r="P23" s="97">
        <v>5565107051.2807999</v>
      </c>
      <c r="Q23" s="97">
        <v>0</v>
      </c>
      <c r="R23" s="97">
        <f t="shared" si="5"/>
        <v>5565107051.2807999</v>
      </c>
      <c r="S23" s="109">
        <f t="shared" si="1"/>
        <v>9346035492.5599308</v>
      </c>
      <c r="T23" s="110">
        <f t="shared" si="2"/>
        <v>8811307178.7899208</v>
      </c>
      <c r="U23" s="94">
        <v>14</v>
      </c>
      <c r="AH23" s="90">
        <v>0</v>
      </c>
    </row>
    <row r="24" spans="1:34" ht="30" customHeight="1">
      <c r="A24" s="94">
        <v>15</v>
      </c>
      <c r="B24" s="95" t="s">
        <v>100</v>
      </c>
      <c r="C24" s="99">
        <v>11</v>
      </c>
      <c r="D24" s="97">
        <v>1642257339.6124001</v>
      </c>
      <c r="E24" s="97">
        <v>0</v>
      </c>
      <c r="F24" s="98">
        <f t="shared" si="0"/>
        <v>1642257339.6124001</v>
      </c>
      <c r="G24" s="97">
        <v>320142025.44</v>
      </c>
      <c r="H24" s="97">
        <v>638494476.51999998</v>
      </c>
      <c r="I24" s="97">
        <f>1301488156.6-H24-G24</f>
        <v>342851654.63999999</v>
      </c>
      <c r="J24" s="97">
        <f t="shared" si="3"/>
        <v>340769183.01240301</v>
      </c>
      <c r="K24" s="97">
        <v>1629686793.3368001</v>
      </c>
      <c r="L24" s="97">
        <v>148352123.52610001</v>
      </c>
      <c r="M24" s="97">
        <v>90607683.681700006</v>
      </c>
      <c r="N24" s="97">
        <v>90607683.680000007</v>
      </c>
      <c r="O24" s="97">
        <f t="shared" si="4"/>
        <v>1.6999840736389199E-3</v>
      </c>
      <c r="P24" s="97">
        <v>5180409406.9271002</v>
      </c>
      <c r="Q24" s="97">
        <v>0</v>
      </c>
      <c r="R24" s="97">
        <f t="shared" si="5"/>
        <v>5180409406.9271002</v>
      </c>
      <c r="S24" s="109">
        <f t="shared" si="1"/>
        <v>8691313347.0841007</v>
      </c>
      <c r="T24" s="110">
        <f t="shared" si="2"/>
        <v>7299217506.8041</v>
      </c>
      <c r="U24" s="94">
        <v>15</v>
      </c>
      <c r="AH24" s="90">
        <v>0</v>
      </c>
    </row>
    <row r="25" spans="1:34" ht="30" customHeight="1">
      <c r="A25" s="94">
        <v>16</v>
      </c>
      <c r="B25" s="95" t="s">
        <v>101</v>
      </c>
      <c r="C25" s="99">
        <v>27</v>
      </c>
      <c r="D25" s="97">
        <v>1812763708.3420401</v>
      </c>
      <c r="E25" s="97">
        <v>925887503.98800004</v>
      </c>
      <c r="F25" s="98">
        <f t="shared" si="0"/>
        <v>2738651212.33004</v>
      </c>
      <c r="G25" s="97">
        <v>267698102.90000001</v>
      </c>
      <c r="H25" s="97">
        <v>0</v>
      </c>
      <c r="I25" s="97">
        <f>1729141813.93-H25-G25</f>
        <v>1461443711.03</v>
      </c>
      <c r="J25" s="97">
        <f t="shared" si="3"/>
        <v>1009509398.40004</v>
      </c>
      <c r="K25" s="97">
        <v>2349163347.8330002</v>
      </c>
      <c r="L25" s="97">
        <v>200725070.62819999</v>
      </c>
      <c r="M25" s="97">
        <v>100014971.29189999</v>
      </c>
      <c r="N25" s="97">
        <f t="shared" ref="N25" si="7">M25/2</f>
        <v>50007485.645949997</v>
      </c>
      <c r="O25" s="97">
        <f t="shared" si="4"/>
        <v>50007485.645949997</v>
      </c>
      <c r="P25" s="97">
        <v>5786628198.0211</v>
      </c>
      <c r="Q25" s="97">
        <v>0</v>
      </c>
      <c r="R25" s="97">
        <f t="shared" si="5"/>
        <v>5786628198.0211</v>
      </c>
      <c r="S25" s="109">
        <f t="shared" si="1"/>
        <v>11175182800.1042</v>
      </c>
      <c r="T25" s="110">
        <f t="shared" si="2"/>
        <v>9396033500.5282898</v>
      </c>
      <c r="U25" s="94">
        <v>16</v>
      </c>
      <c r="AH25" s="90">
        <v>0</v>
      </c>
    </row>
    <row r="26" spans="1:34" ht="30" customHeight="1">
      <c r="A26" s="94">
        <v>17</v>
      </c>
      <c r="B26" s="95" t="s">
        <v>102</v>
      </c>
      <c r="C26" s="99">
        <v>27</v>
      </c>
      <c r="D26" s="97">
        <v>1949795527.9140201</v>
      </c>
      <c r="E26" s="97">
        <v>0</v>
      </c>
      <c r="F26" s="98">
        <f t="shared" si="0"/>
        <v>1949795527.9140201</v>
      </c>
      <c r="G26" s="97">
        <v>128870127.70999999</v>
      </c>
      <c r="H26" s="97">
        <v>0</v>
      </c>
      <c r="I26" s="97">
        <f>202121144.08-H26-G26</f>
        <v>73251016.370000005</v>
      </c>
      <c r="J26" s="97">
        <f t="shared" si="3"/>
        <v>1747674383.8340199</v>
      </c>
      <c r="K26" s="97">
        <v>1934870951.6519001</v>
      </c>
      <c r="L26" s="97">
        <v>179931470.37369999</v>
      </c>
      <c r="M26" s="97">
        <v>107575379.4342</v>
      </c>
      <c r="N26" s="97">
        <v>0</v>
      </c>
      <c r="O26" s="97">
        <f t="shared" si="4"/>
        <v>107575379.4342</v>
      </c>
      <c r="P26" s="97">
        <v>6255274719.7038002</v>
      </c>
      <c r="Q26" s="97">
        <v>0</v>
      </c>
      <c r="R26" s="97">
        <f t="shared" si="5"/>
        <v>6255274719.7038002</v>
      </c>
      <c r="S26" s="109">
        <f t="shared" si="1"/>
        <v>10427448049.0776</v>
      </c>
      <c r="T26" s="110">
        <f t="shared" si="2"/>
        <v>10225326904.997601</v>
      </c>
      <c r="U26" s="94">
        <v>17</v>
      </c>
      <c r="AH26" s="90">
        <v>0</v>
      </c>
    </row>
    <row r="27" spans="1:34" ht="30" customHeight="1">
      <c r="A27" s="94">
        <v>18</v>
      </c>
      <c r="B27" s="95" t="s">
        <v>103</v>
      </c>
      <c r="C27" s="99">
        <v>23</v>
      </c>
      <c r="D27" s="97">
        <v>2284412242.5298901</v>
      </c>
      <c r="E27" s="97">
        <v>0</v>
      </c>
      <c r="F27" s="98">
        <f t="shared" si="0"/>
        <v>2284412242.5298901</v>
      </c>
      <c r="G27" s="97">
        <v>3521762504.8299999</v>
      </c>
      <c r="H27" s="97">
        <v>0</v>
      </c>
      <c r="I27" s="97">
        <f>3957946772.07-H27-G27</f>
        <v>436184267.24000001</v>
      </c>
      <c r="J27" s="97">
        <f t="shared" si="3"/>
        <v>-1673534529.5401101</v>
      </c>
      <c r="K27" s="97">
        <v>2266926365.5591002</v>
      </c>
      <c r="L27" s="97">
        <v>243436874.2324</v>
      </c>
      <c r="M27" s="97">
        <v>126037069.1471</v>
      </c>
      <c r="N27" s="97">
        <v>126037069.15000001</v>
      </c>
      <c r="O27" s="97">
        <f t="shared" si="4"/>
        <v>-2.9000043869018598E-3</v>
      </c>
      <c r="P27" s="97">
        <v>7130202792.8509998</v>
      </c>
      <c r="Q27" s="97">
        <v>0</v>
      </c>
      <c r="R27" s="97">
        <f t="shared" si="5"/>
        <v>7130202792.8509998</v>
      </c>
      <c r="S27" s="109">
        <f t="shared" si="1"/>
        <v>12051015344.3195</v>
      </c>
      <c r="T27" s="110">
        <f t="shared" si="2"/>
        <v>7967031503.0994902</v>
      </c>
      <c r="U27" s="94">
        <v>18</v>
      </c>
      <c r="AH27" s="90">
        <v>0</v>
      </c>
    </row>
    <row r="28" spans="1:34" ht="30" customHeight="1">
      <c r="A28" s="94">
        <v>19</v>
      </c>
      <c r="B28" s="95" t="s">
        <v>104</v>
      </c>
      <c r="C28" s="99">
        <v>44</v>
      </c>
      <c r="D28" s="97">
        <v>2765535342.91855</v>
      </c>
      <c r="E28" s="97">
        <v>0</v>
      </c>
      <c r="F28" s="98">
        <f t="shared" si="0"/>
        <v>2765535342.91855</v>
      </c>
      <c r="G28" s="97">
        <v>369299267.26999998</v>
      </c>
      <c r="H28" s="97">
        <v>292615190</v>
      </c>
      <c r="I28" s="97">
        <f>1130726096.49-H28-G28</f>
        <v>468811639.22000003</v>
      </c>
      <c r="J28" s="97">
        <f t="shared" si="3"/>
        <v>1634809246.42855</v>
      </c>
      <c r="K28" s="97">
        <v>2744366742.1459999</v>
      </c>
      <c r="L28" s="97">
        <v>315172947.03560001</v>
      </c>
      <c r="M28" s="97">
        <v>152581903.89410001</v>
      </c>
      <c r="N28" s="97">
        <v>0</v>
      </c>
      <c r="O28" s="97">
        <f t="shared" si="4"/>
        <v>152581903.89410001</v>
      </c>
      <c r="P28" s="97">
        <v>9608457018.2931995</v>
      </c>
      <c r="Q28" s="97">
        <v>0</v>
      </c>
      <c r="R28" s="97">
        <f t="shared" si="5"/>
        <v>9608457018.2931995</v>
      </c>
      <c r="S28" s="109">
        <f t="shared" si="1"/>
        <v>15586113954.287399</v>
      </c>
      <c r="T28" s="110">
        <f t="shared" si="2"/>
        <v>14455387857.7974</v>
      </c>
      <c r="U28" s="94">
        <v>19</v>
      </c>
      <c r="AH28" s="90">
        <v>0</v>
      </c>
    </row>
    <row r="29" spans="1:34" ht="30" customHeight="1">
      <c r="A29" s="94">
        <v>20</v>
      </c>
      <c r="B29" s="95" t="s">
        <v>105</v>
      </c>
      <c r="C29" s="99">
        <v>34</v>
      </c>
      <c r="D29" s="97">
        <v>2143211183.7558401</v>
      </c>
      <c r="E29" s="97">
        <v>0</v>
      </c>
      <c r="F29" s="98">
        <f t="shared" si="0"/>
        <v>2143211183.7558401</v>
      </c>
      <c r="G29" s="97">
        <v>350944659.62</v>
      </c>
      <c r="H29" s="97">
        <v>850000000</v>
      </c>
      <c r="I29" s="97">
        <f>1237410585.3-H29-G29</f>
        <v>36465925.679999903</v>
      </c>
      <c r="J29" s="97">
        <f t="shared" si="3"/>
        <v>905800598.45583904</v>
      </c>
      <c r="K29" s="97">
        <v>2126806120.6063001</v>
      </c>
      <c r="L29" s="97">
        <v>213302435.0751</v>
      </c>
      <c r="M29" s="97">
        <v>118246633.0439</v>
      </c>
      <c r="N29" s="97">
        <v>0</v>
      </c>
      <c r="O29" s="97">
        <f t="shared" si="4"/>
        <v>118246633.0439</v>
      </c>
      <c r="P29" s="97">
        <v>7033597467.9615002</v>
      </c>
      <c r="Q29" s="97">
        <v>0</v>
      </c>
      <c r="R29" s="97">
        <f t="shared" si="5"/>
        <v>7033597467.9615002</v>
      </c>
      <c r="S29" s="109">
        <f t="shared" si="1"/>
        <v>11635163840.4426</v>
      </c>
      <c r="T29" s="110">
        <f t="shared" si="2"/>
        <v>10397753255.142599</v>
      </c>
      <c r="U29" s="94">
        <v>20</v>
      </c>
      <c r="AH29" s="90">
        <v>0</v>
      </c>
    </row>
    <row r="30" spans="1:34" ht="30" customHeight="1">
      <c r="A30" s="94">
        <v>21</v>
      </c>
      <c r="B30" s="95" t="s">
        <v>106</v>
      </c>
      <c r="C30" s="99">
        <v>21</v>
      </c>
      <c r="D30" s="97">
        <v>1841029099.4347601</v>
      </c>
      <c r="E30" s="97">
        <v>0</v>
      </c>
      <c r="F30" s="98">
        <f t="shared" si="0"/>
        <v>1841029099.4347601</v>
      </c>
      <c r="G30" s="97">
        <v>185044904.16</v>
      </c>
      <c r="H30" s="97">
        <v>0</v>
      </c>
      <c r="I30" s="97">
        <f>252152593.3-H30-G30</f>
        <v>67107689.140000001</v>
      </c>
      <c r="J30" s="97">
        <f t="shared" si="3"/>
        <v>1588876506.1347599</v>
      </c>
      <c r="K30" s="97">
        <v>1826937068.3487999</v>
      </c>
      <c r="L30" s="97">
        <v>164366284.4237</v>
      </c>
      <c r="M30" s="97">
        <v>101574447.72319999</v>
      </c>
      <c r="N30" s="97">
        <f t="shared" ref="N30:N32" si="8">M30/2</f>
        <v>50787223.861599997</v>
      </c>
      <c r="O30" s="97">
        <f t="shared" si="4"/>
        <v>50787223.861599997</v>
      </c>
      <c r="P30" s="97">
        <v>5421486659.3058996</v>
      </c>
      <c r="Q30" s="97">
        <v>0</v>
      </c>
      <c r="R30" s="97">
        <f t="shared" si="5"/>
        <v>5421486659.3058996</v>
      </c>
      <c r="S30" s="109">
        <f t="shared" si="1"/>
        <v>9355393559.2363605</v>
      </c>
      <c r="T30" s="110">
        <f t="shared" si="2"/>
        <v>9052453742.0747604</v>
      </c>
      <c r="U30" s="94">
        <v>21</v>
      </c>
      <c r="AH30" s="90">
        <v>0</v>
      </c>
    </row>
    <row r="31" spans="1:34" ht="30" customHeight="1">
      <c r="A31" s="94">
        <v>22</v>
      </c>
      <c r="B31" s="95" t="s">
        <v>107</v>
      </c>
      <c r="C31" s="99">
        <v>21</v>
      </c>
      <c r="D31" s="97">
        <v>1927001678.0868299</v>
      </c>
      <c r="E31" s="97">
        <v>0</v>
      </c>
      <c r="F31" s="98">
        <f t="shared" si="0"/>
        <v>1927001678.0868299</v>
      </c>
      <c r="G31" s="97">
        <v>223300767.58000001</v>
      </c>
      <c r="H31" s="97">
        <v>47000000</v>
      </c>
      <c r="I31" s="97">
        <f>1963341489.04-H31-G31</f>
        <v>1693040721.46</v>
      </c>
      <c r="J31" s="97">
        <f t="shared" si="3"/>
        <v>-36339810.9531736</v>
      </c>
      <c r="K31" s="97">
        <v>1912251575.7881999</v>
      </c>
      <c r="L31" s="97">
        <v>171876985.0433</v>
      </c>
      <c r="M31" s="97">
        <v>106317782.41500001</v>
      </c>
      <c r="N31" s="97">
        <f t="shared" si="8"/>
        <v>53158891.207500003</v>
      </c>
      <c r="O31" s="97">
        <f t="shared" si="4"/>
        <v>53158891.207500003</v>
      </c>
      <c r="P31" s="97">
        <v>5658833334.2655001</v>
      </c>
      <c r="Q31" s="97">
        <v>0</v>
      </c>
      <c r="R31" s="97">
        <f t="shared" si="5"/>
        <v>5658833334.2655001</v>
      </c>
      <c r="S31" s="109">
        <f t="shared" si="1"/>
        <v>9776281355.5988293</v>
      </c>
      <c r="T31" s="110">
        <f t="shared" si="2"/>
        <v>7759780975.3513298</v>
      </c>
      <c r="U31" s="94">
        <v>22</v>
      </c>
      <c r="AH31" s="90">
        <v>0</v>
      </c>
    </row>
    <row r="32" spans="1:34" ht="30" customHeight="1">
      <c r="A32" s="94">
        <v>23</v>
      </c>
      <c r="B32" s="95" t="s">
        <v>108</v>
      </c>
      <c r="C32" s="99">
        <v>16</v>
      </c>
      <c r="D32" s="97">
        <v>1551999879.4860499</v>
      </c>
      <c r="E32" s="97">
        <v>0</v>
      </c>
      <c r="F32" s="98">
        <f t="shared" si="0"/>
        <v>1551999879.4860499</v>
      </c>
      <c r="G32" s="97">
        <v>180949931.77000001</v>
      </c>
      <c r="H32" s="97">
        <v>559212440.21000004</v>
      </c>
      <c r="I32" s="97">
        <f>986682982.73-H32-G32</f>
        <v>246520610.75</v>
      </c>
      <c r="J32" s="97">
        <f t="shared" si="3"/>
        <v>565316896.75604796</v>
      </c>
      <c r="K32" s="97">
        <v>1540120202.7620001</v>
      </c>
      <c r="L32" s="97">
        <v>164656087.95179999</v>
      </c>
      <c r="M32" s="97">
        <v>85627940.739199996</v>
      </c>
      <c r="N32" s="97">
        <f t="shared" si="8"/>
        <v>42813970.369599998</v>
      </c>
      <c r="O32" s="97">
        <f t="shared" si="4"/>
        <v>42813970.369599998</v>
      </c>
      <c r="P32" s="97">
        <v>5366220998.3360996</v>
      </c>
      <c r="Q32" s="97">
        <v>0</v>
      </c>
      <c r="R32" s="97">
        <f t="shared" si="5"/>
        <v>5366220998.3360996</v>
      </c>
      <c r="S32" s="109">
        <f t="shared" si="1"/>
        <v>8708625109.2751503</v>
      </c>
      <c r="T32" s="110">
        <f t="shared" si="2"/>
        <v>7679128156.1755505</v>
      </c>
      <c r="U32" s="94">
        <v>23</v>
      </c>
      <c r="AH32" s="90">
        <v>0</v>
      </c>
    </row>
    <row r="33" spans="1:34" ht="30" customHeight="1">
      <c r="A33" s="94">
        <v>24</v>
      </c>
      <c r="B33" s="95" t="s">
        <v>109</v>
      </c>
      <c r="C33" s="99">
        <v>20</v>
      </c>
      <c r="D33" s="97">
        <v>2335674005.4472299</v>
      </c>
      <c r="E33" s="97">
        <v>0</v>
      </c>
      <c r="F33" s="98">
        <f t="shared" si="0"/>
        <v>2335674005.4472299</v>
      </c>
      <c r="G33" s="97">
        <v>5215622571.0299997</v>
      </c>
      <c r="H33" s="97">
        <v>0</v>
      </c>
      <c r="I33" s="97">
        <f>5215622571.03-H33-G33</f>
        <v>0</v>
      </c>
      <c r="J33" s="97">
        <f t="shared" si="3"/>
        <v>-2879948565.5827699</v>
      </c>
      <c r="K33" s="97">
        <v>2317795748.8256001</v>
      </c>
      <c r="L33" s="97">
        <v>697753517.352</v>
      </c>
      <c r="M33" s="97">
        <v>128865316.2722</v>
      </c>
      <c r="N33" s="97">
        <v>0</v>
      </c>
      <c r="O33" s="97">
        <f t="shared" si="4"/>
        <v>128865316.2722</v>
      </c>
      <c r="P33" s="97">
        <v>36687183279.5494</v>
      </c>
      <c r="Q33" s="97">
        <v>7667853446.5</v>
      </c>
      <c r="R33" s="97">
        <f t="shared" si="5"/>
        <v>29019329833.0494</v>
      </c>
      <c r="S33" s="109">
        <f t="shared" si="1"/>
        <v>42167271867.446404</v>
      </c>
      <c r="T33" s="110">
        <f t="shared" si="2"/>
        <v>29283795849.916401</v>
      </c>
      <c r="U33" s="94">
        <v>24</v>
      </c>
      <c r="AH33" s="90">
        <v>0</v>
      </c>
    </row>
    <row r="34" spans="1:34" ht="30" customHeight="1">
      <c r="A34" s="94">
        <v>25</v>
      </c>
      <c r="B34" s="95" t="s">
        <v>110</v>
      </c>
      <c r="C34" s="99">
        <v>13</v>
      </c>
      <c r="D34" s="97">
        <v>1607875210.0146401</v>
      </c>
      <c r="E34" s="97">
        <v>0</v>
      </c>
      <c r="F34" s="98">
        <f t="shared" si="0"/>
        <v>1607875210.0146401</v>
      </c>
      <c r="G34" s="97">
        <v>176651403.47999999</v>
      </c>
      <c r="H34" s="97">
        <v>0</v>
      </c>
      <c r="I34" s="97">
        <f>176651403.48-H34-G34</f>
        <v>0</v>
      </c>
      <c r="J34" s="97">
        <f t="shared" si="3"/>
        <v>1431223806.5346401</v>
      </c>
      <c r="K34" s="97">
        <v>1595567839.3975</v>
      </c>
      <c r="L34" s="97">
        <v>149837423.95100001</v>
      </c>
      <c r="M34" s="97">
        <v>88710730.599099994</v>
      </c>
      <c r="N34" s="97">
        <v>88710730.599999994</v>
      </c>
      <c r="O34" s="97">
        <f t="shared" si="4"/>
        <v>-9.0000033378601096E-4</v>
      </c>
      <c r="P34" s="97">
        <v>4692881692.2202997</v>
      </c>
      <c r="Q34" s="97">
        <v>0</v>
      </c>
      <c r="R34" s="97">
        <f t="shared" si="5"/>
        <v>4692881692.2202997</v>
      </c>
      <c r="S34" s="109">
        <f t="shared" si="1"/>
        <v>8134872896.1825399</v>
      </c>
      <c r="T34" s="110">
        <f t="shared" si="2"/>
        <v>7869510762.10254</v>
      </c>
      <c r="U34" s="94">
        <v>25</v>
      </c>
      <c r="AH34" s="90">
        <v>0</v>
      </c>
    </row>
    <row r="35" spans="1:34" ht="30" customHeight="1">
      <c r="A35" s="94">
        <v>26</v>
      </c>
      <c r="B35" s="95" t="s">
        <v>111</v>
      </c>
      <c r="C35" s="99">
        <v>25</v>
      </c>
      <c r="D35" s="97">
        <v>2065244118.20085</v>
      </c>
      <c r="E35" s="97">
        <v>0</v>
      </c>
      <c r="F35" s="98">
        <f t="shared" si="0"/>
        <v>2065244118.20085</v>
      </c>
      <c r="G35" s="97">
        <v>293659460.60000002</v>
      </c>
      <c r="H35" s="97">
        <v>514281002.97000003</v>
      </c>
      <c r="I35" s="97">
        <f>1341942780.86-H35-G35</f>
        <v>534002317.29000002</v>
      </c>
      <c r="J35" s="97">
        <f t="shared" si="3"/>
        <v>723301337.34085405</v>
      </c>
      <c r="K35" s="97">
        <v>2049435848.6145</v>
      </c>
      <c r="L35" s="97">
        <v>187158082.24579999</v>
      </c>
      <c r="M35" s="97">
        <v>113944983.6964</v>
      </c>
      <c r="N35" s="97">
        <f t="shared" ref="N35:N37" si="9">M35/2</f>
        <v>56972491.848200001</v>
      </c>
      <c r="O35" s="97">
        <f t="shared" si="4"/>
        <v>56972491.848200001</v>
      </c>
      <c r="P35" s="97">
        <v>6022300819.0066004</v>
      </c>
      <c r="Q35" s="97">
        <v>0</v>
      </c>
      <c r="R35" s="97">
        <f t="shared" si="5"/>
        <v>6022300819.0066004</v>
      </c>
      <c r="S35" s="109">
        <f t="shared" si="1"/>
        <v>10438083851.7642</v>
      </c>
      <c r="T35" s="110">
        <f t="shared" si="2"/>
        <v>9039168579.0559502</v>
      </c>
      <c r="U35" s="94">
        <v>26</v>
      </c>
      <c r="AH35" s="90">
        <v>0</v>
      </c>
    </row>
    <row r="36" spans="1:34" ht="30" customHeight="1">
      <c r="A36" s="94">
        <v>27</v>
      </c>
      <c r="B36" s="95" t="s">
        <v>112</v>
      </c>
      <c r="C36" s="99">
        <v>20</v>
      </c>
      <c r="D36" s="97">
        <v>1619816902.0364101</v>
      </c>
      <c r="E36" s="97">
        <v>0</v>
      </c>
      <c r="F36" s="98">
        <f t="shared" si="0"/>
        <v>1619816902.0364101</v>
      </c>
      <c r="G36" s="97">
        <v>663748019.01999998</v>
      </c>
      <c r="H36" s="97">
        <v>500000000</v>
      </c>
      <c r="I36" s="97">
        <f>2775649915.14-H36-G36</f>
        <v>1611901896.1199999</v>
      </c>
      <c r="J36" s="97">
        <f t="shared" si="3"/>
        <v>-1155833013.10359</v>
      </c>
      <c r="K36" s="97">
        <v>1607418124.5546</v>
      </c>
      <c r="L36" s="97">
        <v>222457856.93279999</v>
      </c>
      <c r="M36" s="97">
        <v>89369585.351799995</v>
      </c>
      <c r="N36" s="97">
        <v>0</v>
      </c>
      <c r="O36" s="97">
        <f t="shared" si="4"/>
        <v>89369585.351799995</v>
      </c>
      <c r="P36" s="97">
        <v>5945365830.5099001</v>
      </c>
      <c r="Q36" s="97">
        <v>0</v>
      </c>
      <c r="R36" s="97">
        <f t="shared" si="5"/>
        <v>5945365830.5099001</v>
      </c>
      <c r="S36" s="109">
        <f t="shared" si="1"/>
        <v>9484428299.3855095</v>
      </c>
      <c r="T36" s="110">
        <f t="shared" si="2"/>
        <v>6708778384.2455101</v>
      </c>
      <c r="U36" s="94">
        <v>27</v>
      </c>
      <c r="AH36" s="90">
        <v>0</v>
      </c>
    </row>
    <row r="37" spans="1:34" ht="30" customHeight="1">
      <c r="A37" s="94">
        <v>28</v>
      </c>
      <c r="B37" s="95" t="s">
        <v>113</v>
      </c>
      <c r="C37" s="99">
        <v>18</v>
      </c>
      <c r="D37" s="97">
        <v>1623025940.7281599</v>
      </c>
      <c r="E37" s="97">
        <v>1604900927.3278999</v>
      </c>
      <c r="F37" s="98">
        <f t="shared" si="0"/>
        <v>3227926868.0560598</v>
      </c>
      <c r="G37" s="97">
        <v>283742257.04000002</v>
      </c>
      <c r="H37" s="97">
        <v>644248762.91999996</v>
      </c>
      <c r="I37" s="97">
        <f>1139087669.58-H37-G37</f>
        <v>211096649.62</v>
      </c>
      <c r="J37" s="97">
        <f t="shared" si="3"/>
        <v>2088839198.4760599</v>
      </c>
      <c r="K37" s="97">
        <v>2553971841.7540002</v>
      </c>
      <c r="L37" s="97">
        <v>185665130.68700001</v>
      </c>
      <c r="M37" s="97">
        <v>89546636.509200007</v>
      </c>
      <c r="N37" s="97">
        <f t="shared" si="9"/>
        <v>44773318.254600003</v>
      </c>
      <c r="O37" s="97">
        <f t="shared" si="4"/>
        <v>44773318.254600003</v>
      </c>
      <c r="P37" s="97">
        <v>5647727836.6954002</v>
      </c>
      <c r="Q37" s="97">
        <v>0</v>
      </c>
      <c r="R37" s="97">
        <f t="shared" si="5"/>
        <v>5647727836.6954002</v>
      </c>
      <c r="S37" s="109">
        <f t="shared" si="1"/>
        <v>11704838313.7017</v>
      </c>
      <c r="T37" s="110">
        <f t="shared" si="2"/>
        <v>10520977325.8671</v>
      </c>
      <c r="U37" s="94">
        <v>28</v>
      </c>
      <c r="AH37" s="90">
        <v>0</v>
      </c>
    </row>
    <row r="38" spans="1:34" ht="30" customHeight="1">
      <c r="A38" s="94">
        <v>29</v>
      </c>
      <c r="B38" s="95" t="s">
        <v>114</v>
      </c>
      <c r="C38" s="99">
        <v>30</v>
      </c>
      <c r="D38" s="97">
        <v>1590122438.5415599</v>
      </c>
      <c r="E38" s="97">
        <v>0</v>
      </c>
      <c r="F38" s="98">
        <f t="shared" si="0"/>
        <v>1590122438.5415599</v>
      </c>
      <c r="G38" s="97">
        <v>474585243.06999999</v>
      </c>
      <c r="H38" s="97">
        <v>0</v>
      </c>
      <c r="I38" s="97">
        <f>1716856187.08-H38-G38</f>
        <v>1242270944.01</v>
      </c>
      <c r="J38" s="97">
        <f t="shared" si="3"/>
        <v>-126733748.538436</v>
      </c>
      <c r="K38" s="97">
        <v>1577950955.2927001</v>
      </c>
      <c r="L38" s="97">
        <v>186401805.0914</v>
      </c>
      <c r="M38" s="97">
        <v>87731263.213799998</v>
      </c>
      <c r="N38" s="97">
        <v>0</v>
      </c>
      <c r="O38" s="97">
        <f t="shared" si="4"/>
        <v>87731263.213799998</v>
      </c>
      <c r="P38" s="97">
        <v>5537005601.4783001</v>
      </c>
      <c r="Q38" s="97">
        <v>0</v>
      </c>
      <c r="R38" s="97">
        <f t="shared" si="5"/>
        <v>5537005601.4783001</v>
      </c>
      <c r="S38" s="109">
        <f t="shared" si="1"/>
        <v>8979212063.6177597</v>
      </c>
      <c r="T38" s="110">
        <f t="shared" si="2"/>
        <v>7262355876.5377598</v>
      </c>
      <c r="U38" s="94">
        <v>29</v>
      </c>
      <c r="AH38" s="90">
        <v>0</v>
      </c>
    </row>
    <row r="39" spans="1:34" ht="30" customHeight="1">
      <c r="A39" s="94">
        <v>30</v>
      </c>
      <c r="B39" s="95" t="s">
        <v>115</v>
      </c>
      <c r="C39" s="99">
        <v>33</v>
      </c>
      <c r="D39" s="97">
        <v>1955538172.0125699</v>
      </c>
      <c r="E39" s="97">
        <v>0</v>
      </c>
      <c r="F39" s="98">
        <f t="shared" si="0"/>
        <v>1955538172.0125699</v>
      </c>
      <c r="G39" s="97">
        <v>900023578.00999999</v>
      </c>
      <c r="H39" s="97">
        <v>0</v>
      </c>
      <c r="I39" s="97">
        <f>2265466315.82-H39-G39</f>
        <v>1365442737.8099999</v>
      </c>
      <c r="J39" s="97">
        <f t="shared" si="3"/>
        <v>-309928143.80742502</v>
      </c>
      <c r="K39" s="97">
        <v>1940569639.0762999</v>
      </c>
      <c r="L39" s="97">
        <v>294191960.20560002</v>
      </c>
      <c r="M39" s="97">
        <v>107892216.3071</v>
      </c>
      <c r="N39" s="97">
        <v>0</v>
      </c>
      <c r="O39" s="97">
        <f t="shared" si="4"/>
        <v>107892216.3071</v>
      </c>
      <c r="P39" s="97">
        <v>9462277592.1534996</v>
      </c>
      <c r="Q39" s="97">
        <v>0</v>
      </c>
      <c r="R39" s="97">
        <f t="shared" si="5"/>
        <v>9462277592.1534996</v>
      </c>
      <c r="S39" s="109">
        <f t="shared" si="1"/>
        <v>13760469579.7551</v>
      </c>
      <c r="T39" s="110">
        <f t="shared" si="2"/>
        <v>11495003263.935101</v>
      </c>
      <c r="U39" s="94">
        <v>30</v>
      </c>
      <c r="AH39" s="90">
        <v>0</v>
      </c>
    </row>
    <row r="40" spans="1:34" ht="30" customHeight="1">
      <c r="A40" s="94">
        <v>31</v>
      </c>
      <c r="B40" s="95" t="s">
        <v>116</v>
      </c>
      <c r="C40" s="99">
        <v>17</v>
      </c>
      <c r="D40" s="97">
        <v>1820670480.72856</v>
      </c>
      <c r="E40" s="97">
        <v>0</v>
      </c>
      <c r="F40" s="98">
        <f t="shared" si="0"/>
        <v>1820670480.72856</v>
      </c>
      <c r="G40" s="97">
        <v>116812785.36</v>
      </c>
      <c r="H40" s="97">
        <v>1031399422.965</v>
      </c>
      <c r="I40" s="97">
        <f>1787718966-H40-G40</f>
        <v>639506757.67499995</v>
      </c>
      <c r="J40" s="97">
        <f t="shared" si="3"/>
        <v>32951514.728563201</v>
      </c>
      <c r="K40" s="97">
        <v>1806734283.2888999</v>
      </c>
      <c r="L40" s="97">
        <v>176936176.23019999</v>
      </c>
      <c r="M40" s="97">
        <v>100451208.8497</v>
      </c>
      <c r="N40" s="97">
        <f t="shared" ref="N40:N41" si="10">M40/2</f>
        <v>50225604.424850002</v>
      </c>
      <c r="O40" s="97">
        <f t="shared" si="4"/>
        <v>50225604.424850002</v>
      </c>
      <c r="P40" s="97">
        <v>5510103016.1066999</v>
      </c>
      <c r="Q40" s="97">
        <v>0</v>
      </c>
      <c r="R40" s="97">
        <f t="shared" si="5"/>
        <v>5510103016.1066999</v>
      </c>
      <c r="S40" s="109">
        <f t="shared" si="1"/>
        <v>9414895165.2040596</v>
      </c>
      <c r="T40" s="110">
        <f t="shared" si="2"/>
        <v>7576950594.7792101</v>
      </c>
      <c r="U40" s="94">
        <v>31</v>
      </c>
      <c r="AH40" s="90">
        <v>0</v>
      </c>
    </row>
    <row r="41" spans="1:34" ht="30" customHeight="1">
      <c r="A41" s="94">
        <v>32</v>
      </c>
      <c r="B41" s="95" t="s">
        <v>117</v>
      </c>
      <c r="C41" s="99">
        <v>23</v>
      </c>
      <c r="D41" s="97">
        <v>1880321793.4015701</v>
      </c>
      <c r="E41" s="97">
        <v>9846253203.0926991</v>
      </c>
      <c r="F41" s="98">
        <f t="shared" si="0"/>
        <v>11726574996.494301</v>
      </c>
      <c r="G41" s="97">
        <v>685382623.52999997</v>
      </c>
      <c r="H41" s="97">
        <v>0</v>
      </c>
      <c r="I41" s="97">
        <f>1996615078.67-H41-G41</f>
        <v>1311232455.1400001</v>
      </c>
      <c r="J41" s="97">
        <f t="shared" si="3"/>
        <v>9729959917.8242702</v>
      </c>
      <c r="K41" s="97">
        <v>7529468870.2252998</v>
      </c>
      <c r="L41" s="97">
        <v>254838579.3522</v>
      </c>
      <c r="M41" s="97">
        <v>103742329.6381</v>
      </c>
      <c r="N41" s="97">
        <f t="shared" si="10"/>
        <v>51871164.819049999</v>
      </c>
      <c r="O41" s="97">
        <f t="shared" si="4"/>
        <v>51871164.819049999</v>
      </c>
      <c r="P41" s="97">
        <v>15776048489.2215</v>
      </c>
      <c r="Q41" s="97">
        <v>0</v>
      </c>
      <c r="R41" s="97">
        <f t="shared" si="5"/>
        <v>15776048489.2215</v>
      </c>
      <c r="S41" s="109">
        <f t="shared" si="1"/>
        <v>35390673264.931396</v>
      </c>
      <c r="T41" s="110">
        <f t="shared" si="2"/>
        <v>33342187021.442299</v>
      </c>
      <c r="U41" s="94">
        <v>32</v>
      </c>
      <c r="AH41" s="90">
        <v>0</v>
      </c>
    </row>
    <row r="42" spans="1:34" ht="30" customHeight="1">
      <c r="A42" s="94">
        <v>33</v>
      </c>
      <c r="B42" s="95" t="s">
        <v>118</v>
      </c>
      <c r="C42" s="99">
        <v>23</v>
      </c>
      <c r="D42" s="97">
        <v>1921518172.13254</v>
      </c>
      <c r="E42" s="97">
        <v>0</v>
      </c>
      <c r="F42" s="98">
        <f t="shared" si="0"/>
        <v>1921518172.13254</v>
      </c>
      <c r="G42" s="97">
        <v>133736905.02</v>
      </c>
      <c r="H42" s="97">
        <v>206017834</v>
      </c>
      <c r="I42" s="97">
        <f>1072249051.27-H42-G42</f>
        <v>732494312.25</v>
      </c>
      <c r="J42" s="97">
        <f t="shared" si="3"/>
        <v>849269120.86254501</v>
      </c>
      <c r="K42" s="97">
        <v>1906810042.9498999</v>
      </c>
      <c r="L42" s="97">
        <v>177011532.2297</v>
      </c>
      <c r="M42" s="97">
        <v>106015242.8792</v>
      </c>
      <c r="N42" s="97">
        <v>0</v>
      </c>
      <c r="O42" s="97">
        <f t="shared" si="4"/>
        <v>106015242.8792</v>
      </c>
      <c r="P42" s="97">
        <v>5785862376.2631998</v>
      </c>
      <c r="Q42" s="97">
        <v>0</v>
      </c>
      <c r="R42" s="97">
        <f t="shared" si="5"/>
        <v>5785862376.2631998</v>
      </c>
      <c r="S42" s="109">
        <f t="shared" si="1"/>
        <v>9897217366.4545403</v>
      </c>
      <c r="T42" s="110">
        <f t="shared" si="2"/>
        <v>8824968315.1845398</v>
      </c>
      <c r="U42" s="94">
        <v>33</v>
      </c>
      <c r="AH42" s="90">
        <v>0</v>
      </c>
    </row>
    <row r="43" spans="1:34" ht="30" customHeight="1">
      <c r="A43" s="94">
        <v>34</v>
      </c>
      <c r="B43" s="95" t="s">
        <v>119</v>
      </c>
      <c r="C43" s="99">
        <v>16</v>
      </c>
      <c r="D43" s="97">
        <v>1679487165.2318201</v>
      </c>
      <c r="E43" s="97">
        <v>0</v>
      </c>
      <c r="F43" s="98">
        <f t="shared" si="0"/>
        <v>1679487165.2318201</v>
      </c>
      <c r="G43" s="97">
        <v>213379743.84</v>
      </c>
      <c r="H43" s="97">
        <v>0</v>
      </c>
      <c r="I43" s="97">
        <f>439279628.08-H43-G43</f>
        <v>225899884.24000001</v>
      </c>
      <c r="J43" s="97">
        <f t="shared" si="3"/>
        <v>1240207537.1518199</v>
      </c>
      <c r="K43" s="97">
        <v>1666631645.8144</v>
      </c>
      <c r="L43" s="97">
        <v>148642427.3317</v>
      </c>
      <c r="M43" s="97">
        <v>92661751.690500006</v>
      </c>
      <c r="N43" s="97">
        <v>92661751.689999998</v>
      </c>
      <c r="O43" s="97">
        <f t="shared" si="4"/>
        <v>4.9999356269836404E-4</v>
      </c>
      <c r="P43" s="97">
        <v>4915560600.7067003</v>
      </c>
      <c r="Q43" s="97">
        <v>0</v>
      </c>
      <c r="R43" s="97">
        <f t="shared" si="5"/>
        <v>4915560600.7067003</v>
      </c>
      <c r="S43" s="109">
        <f t="shared" si="1"/>
        <v>8502983590.7751198</v>
      </c>
      <c r="T43" s="110">
        <f t="shared" si="2"/>
        <v>7971042211.0051203</v>
      </c>
      <c r="U43" s="94">
        <v>34</v>
      </c>
      <c r="AH43" s="90">
        <v>0</v>
      </c>
    </row>
    <row r="44" spans="1:34" ht="30" customHeight="1">
      <c r="A44" s="94">
        <v>35</v>
      </c>
      <c r="B44" s="95" t="s">
        <v>120</v>
      </c>
      <c r="C44" s="99">
        <v>17</v>
      </c>
      <c r="D44" s="97">
        <v>1731335672.4446001</v>
      </c>
      <c r="E44" s="97">
        <v>0</v>
      </c>
      <c r="F44" s="98">
        <f t="shared" si="0"/>
        <v>1731335672.4446001</v>
      </c>
      <c r="G44" s="97">
        <v>120948343.53</v>
      </c>
      <c r="H44" s="97">
        <v>0</v>
      </c>
      <c r="I44" s="97">
        <f>783403217.94-H44-G44</f>
        <v>662454874.40999997</v>
      </c>
      <c r="J44" s="97">
        <f t="shared" si="3"/>
        <v>947932454.50459599</v>
      </c>
      <c r="K44" s="97">
        <v>1718083282.1789</v>
      </c>
      <c r="L44" s="97">
        <v>148634195.6275</v>
      </c>
      <c r="M44" s="97">
        <v>95522371.051100001</v>
      </c>
      <c r="N44" s="97">
        <v>0</v>
      </c>
      <c r="O44" s="97">
        <f t="shared" si="4"/>
        <v>95522371.051100001</v>
      </c>
      <c r="P44" s="97">
        <v>5054199088.6508999</v>
      </c>
      <c r="Q44" s="97">
        <v>0</v>
      </c>
      <c r="R44" s="97">
        <f t="shared" si="5"/>
        <v>5054199088.6508999</v>
      </c>
      <c r="S44" s="109">
        <f t="shared" si="1"/>
        <v>8747774609.9529991</v>
      </c>
      <c r="T44" s="110">
        <f t="shared" si="2"/>
        <v>7964371392.01299</v>
      </c>
      <c r="U44" s="94">
        <v>35</v>
      </c>
      <c r="AH44" s="90">
        <v>0</v>
      </c>
    </row>
    <row r="45" spans="1:34" ht="30" customHeight="1">
      <c r="A45" s="94">
        <v>36</v>
      </c>
      <c r="B45" s="95" t="s">
        <v>121</v>
      </c>
      <c r="C45" s="99">
        <v>14</v>
      </c>
      <c r="D45" s="97">
        <v>1735022911.8861499</v>
      </c>
      <c r="E45" s="97">
        <v>0</v>
      </c>
      <c r="F45" s="98">
        <f t="shared" si="0"/>
        <v>1735022911.8861499</v>
      </c>
      <c r="G45" s="97">
        <v>123080488.28</v>
      </c>
      <c r="H45" s="97">
        <v>422213140</v>
      </c>
      <c r="I45" s="97">
        <f>1062364790.03-H45-G45</f>
        <v>517071161.75</v>
      </c>
      <c r="J45" s="97">
        <f t="shared" si="3"/>
        <v>672658121.85614502</v>
      </c>
      <c r="K45" s="97">
        <v>1721742297.8996999</v>
      </c>
      <c r="L45" s="97">
        <v>163143926.1636</v>
      </c>
      <c r="M45" s="97">
        <v>95725805.809499994</v>
      </c>
      <c r="N45" s="97">
        <v>0</v>
      </c>
      <c r="O45" s="97">
        <f t="shared" si="4"/>
        <v>95725805.809499994</v>
      </c>
      <c r="P45" s="97">
        <v>5450972560.8228998</v>
      </c>
      <c r="Q45" s="97">
        <v>0</v>
      </c>
      <c r="R45" s="97">
        <f t="shared" si="5"/>
        <v>5450972560.8228998</v>
      </c>
      <c r="S45" s="109">
        <f t="shared" si="1"/>
        <v>9166607502.5818501</v>
      </c>
      <c r="T45" s="110">
        <f t="shared" si="2"/>
        <v>8104242712.5518503</v>
      </c>
      <c r="U45" s="94">
        <v>36</v>
      </c>
      <c r="AH45" s="90">
        <v>0</v>
      </c>
    </row>
    <row r="46" spans="1:34" ht="30" customHeight="1">
      <c r="A46" s="94">
        <v>37</v>
      </c>
      <c r="B46" s="95" t="s">
        <v>122</v>
      </c>
      <c r="C46" s="99"/>
      <c r="D46" s="97">
        <v>0</v>
      </c>
      <c r="E46" s="97">
        <v>132779652.1726</v>
      </c>
      <c r="F46" s="98">
        <f t="shared" si="0"/>
        <v>132779652.1726</v>
      </c>
      <c r="G46" s="97">
        <v>0</v>
      </c>
      <c r="H46" s="97">
        <v>0</v>
      </c>
      <c r="I46" s="97">
        <v>0</v>
      </c>
      <c r="J46" s="97">
        <f t="shared" si="3"/>
        <v>132779652.1726</v>
      </c>
      <c r="K46" s="97">
        <v>64388662.810000002</v>
      </c>
      <c r="L46" s="97">
        <v>0</v>
      </c>
      <c r="M46" s="97">
        <v>0</v>
      </c>
      <c r="N46" s="97">
        <v>0</v>
      </c>
      <c r="O46" s="97">
        <v>0</v>
      </c>
      <c r="P46" s="97">
        <v>0</v>
      </c>
      <c r="Q46" s="97">
        <v>0</v>
      </c>
      <c r="R46" s="97">
        <f t="shared" si="5"/>
        <v>0</v>
      </c>
      <c r="S46" s="109">
        <f t="shared" si="1"/>
        <v>197168314.9826</v>
      </c>
      <c r="T46" s="110">
        <f t="shared" si="2"/>
        <v>197168314.9826</v>
      </c>
      <c r="U46" s="94"/>
      <c r="AH46" s="90"/>
    </row>
    <row r="47" spans="1:34" ht="30" customHeight="1">
      <c r="A47" s="94"/>
      <c r="B47" s="162" t="s">
        <v>27</v>
      </c>
      <c r="C47" s="162"/>
      <c r="D47" s="100">
        <f>SUM(D10:D46)</f>
        <v>66115388074.862801</v>
      </c>
      <c r="E47" s="100">
        <f t="shared" ref="E47:T47" si="11">SUM(E10:E46)</f>
        <v>56943305193.802101</v>
      </c>
      <c r="F47" s="100">
        <f t="shared" si="11"/>
        <v>123058693268.66499</v>
      </c>
      <c r="G47" s="100">
        <f t="shared" si="11"/>
        <v>21702845545.41</v>
      </c>
      <c r="H47" s="100">
        <f t="shared" si="11"/>
        <v>7303965368.3950005</v>
      </c>
      <c r="I47" s="100">
        <f t="shared" si="11"/>
        <v>22571697284.334999</v>
      </c>
      <c r="J47" s="100">
        <f t="shared" si="11"/>
        <v>71480185070.524902</v>
      </c>
      <c r="K47" s="100">
        <f t="shared" si="11"/>
        <v>98790136211.414001</v>
      </c>
      <c r="L47" s="100">
        <f t="shared" si="11"/>
        <v>7377357978.7498999</v>
      </c>
      <c r="M47" s="100">
        <f t="shared" si="11"/>
        <v>3647760935.3216</v>
      </c>
      <c r="N47" s="100">
        <f t="shared" si="11"/>
        <v>1130695400.4626501</v>
      </c>
      <c r="O47" s="100">
        <f t="shared" si="11"/>
        <v>2517065534.8589501</v>
      </c>
      <c r="P47" s="100">
        <f t="shared" si="11"/>
        <v>255939483513.10001</v>
      </c>
      <c r="Q47" s="100">
        <f t="shared" si="11"/>
        <v>7667853446.5</v>
      </c>
      <c r="R47" s="100">
        <f t="shared" si="11"/>
        <v>248271630066.60001</v>
      </c>
      <c r="S47" s="100">
        <f t="shared" si="11"/>
        <v>488813431907.25</v>
      </c>
      <c r="T47" s="100">
        <f t="shared" si="11"/>
        <v>428436374862.14801</v>
      </c>
      <c r="U47" s="100"/>
    </row>
    <row r="48" spans="1:34">
      <c r="B48" s="101"/>
      <c r="C48" s="81"/>
      <c r="D48" s="82"/>
      <c r="E48" s="102"/>
      <c r="F48" s="81"/>
      <c r="G48" s="82"/>
      <c r="H48" s="82"/>
      <c r="I48" s="82"/>
      <c r="J48" s="105"/>
      <c r="K48" s="106"/>
      <c r="L48" s="106"/>
      <c r="M48" s="102"/>
      <c r="N48" s="102"/>
      <c r="O48" s="102"/>
      <c r="P48" s="102"/>
      <c r="Q48" s="102"/>
      <c r="R48" s="102"/>
      <c r="S48" s="90"/>
    </row>
    <row r="49" spans="1:20">
      <c r="B49" s="81"/>
      <c r="C49" s="81"/>
      <c r="D49" s="81"/>
      <c r="E49" s="81"/>
      <c r="F49" s="81"/>
      <c r="G49" s="81"/>
      <c r="H49" s="81"/>
      <c r="I49" s="82"/>
      <c r="J49" s="82"/>
      <c r="K49" s="82"/>
      <c r="L49" s="82"/>
      <c r="M49" s="107"/>
      <c r="N49" s="101"/>
      <c r="O49" s="108"/>
      <c r="P49" s="101"/>
      <c r="Q49" s="101"/>
      <c r="R49" s="101"/>
    </row>
    <row r="50" spans="1:20">
      <c r="I50" s="90"/>
      <c r="J50" s="85"/>
      <c r="K50" s="85"/>
      <c r="L50" s="85"/>
      <c r="M50" s="28"/>
      <c r="T50" s="90"/>
    </row>
    <row r="51" spans="1:20">
      <c r="C51" s="103"/>
      <c r="E51" s="90"/>
      <c r="I51" s="90"/>
      <c r="J51" s="28"/>
      <c r="K51" s="28"/>
      <c r="L51" s="28"/>
      <c r="M51" s="28"/>
      <c r="T51" s="85"/>
    </row>
    <row r="52" spans="1:20">
      <c r="C52" s="103"/>
      <c r="G52" s="85"/>
      <c r="J52" s="90"/>
      <c r="K52" s="90"/>
      <c r="L52" s="90"/>
      <c r="R52" s="85"/>
      <c r="T52" s="85"/>
    </row>
    <row r="54" spans="1:20">
      <c r="G54" s="85"/>
    </row>
    <row r="55" spans="1:20" ht="21">
      <c r="A55" s="104" t="s">
        <v>56</v>
      </c>
    </row>
  </sheetData>
  <mergeCells count="25">
    <mergeCell ref="T7:T8"/>
    <mergeCell ref="U7:U8"/>
    <mergeCell ref="O7:O8"/>
    <mergeCell ref="P7:P8"/>
    <mergeCell ref="Q7:Q8"/>
    <mergeCell ref="R7:R8"/>
    <mergeCell ref="S7:S8"/>
    <mergeCell ref="J7:J8"/>
    <mergeCell ref="K7:K8"/>
    <mergeCell ref="L7:L8"/>
    <mergeCell ref="M7:M8"/>
    <mergeCell ref="N7:N8"/>
    <mergeCell ref="G7:I7"/>
    <mergeCell ref="B47:C47"/>
    <mergeCell ref="A7:A8"/>
    <mergeCell ref="B7:B8"/>
    <mergeCell ref="C7:C8"/>
    <mergeCell ref="D7:D8"/>
    <mergeCell ref="E7:E8"/>
    <mergeCell ref="F7:F8"/>
    <mergeCell ref="A1:U1"/>
    <mergeCell ref="A2:U2"/>
    <mergeCell ref="A3:U3"/>
    <mergeCell ref="A4:T4"/>
    <mergeCell ref="D5:T5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19"/>
  <sheetViews>
    <sheetView topLeftCell="R1" zoomScale="98" zoomScaleNormal="98" workbookViewId="0">
      <selection activeCell="B3" sqref="B3:Z3"/>
    </sheetView>
  </sheetViews>
  <sheetFormatPr defaultColWidth="9.109375" defaultRowHeight="13.2"/>
  <cols>
    <col min="1" max="1" width="9.33203125" style="17" customWidth="1"/>
    <col min="2" max="2" width="13.88671875" style="55" customWidth="1"/>
    <col min="3" max="3" width="6.109375" style="17" customWidth="1"/>
    <col min="4" max="4" width="20.6640625" style="17" customWidth="1"/>
    <col min="5" max="11" width="19.88671875" style="17" customWidth="1"/>
    <col min="12" max="12" width="18.44140625" style="17" customWidth="1"/>
    <col min="13" max="13" width="19.6640625" style="17" customWidth="1"/>
    <col min="14" max="14" width="0.6640625" style="17" customWidth="1"/>
    <col min="15" max="15" width="4.6640625" style="17" customWidth="1"/>
    <col min="16" max="16" width="9.44140625" style="17" customWidth="1"/>
    <col min="17" max="17" width="17.88671875" style="55" customWidth="1"/>
    <col min="18" max="18" width="18.6640625" style="17" customWidth="1"/>
    <col min="19" max="22" width="21.88671875" style="17" customWidth="1"/>
    <col min="23" max="25" width="18.5546875" style="17" customWidth="1"/>
    <col min="26" max="26" width="22.109375" style="17" customWidth="1"/>
    <col min="27" max="27" width="20.6640625" style="17" customWidth="1"/>
    <col min="28" max="16384" width="9.109375" style="17"/>
  </cols>
  <sheetData>
    <row r="1" spans="1:27" ht="24.6">
      <c r="A1" s="156" t="s">
        <v>123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7" ht="24.6">
      <c r="A2" s="156" t="s">
        <v>62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</row>
    <row r="3" spans="1:27" ht="45" customHeight="1">
      <c r="B3" s="169" t="s">
        <v>124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</row>
    <row r="4" spans="1:27">
      <c r="N4" s="17">
        <v>0</v>
      </c>
    </row>
    <row r="5" spans="1:27" ht="61.5" customHeight="1">
      <c r="A5" s="56" t="s">
        <v>21</v>
      </c>
      <c r="B5" s="57" t="s">
        <v>125</v>
      </c>
      <c r="C5" s="50" t="s">
        <v>21</v>
      </c>
      <c r="D5" s="50" t="s">
        <v>126</v>
      </c>
      <c r="E5" s="50" t="s">
        <v>50</v>
      </c>
      <c r="F5" s="50" t="s">
        <v>127</v>
      </c>
      <c r="G5" s="50" t="s">
        <v>24</v>
      </c>
      <c r="H5" s="50" t="s">
        <v>25</v>
      </c>
      <c r="I5" s="50" t="s">
        <v>75</v>
      </c>
      <c r="J5" s="50" t="s">
        <v>76</v>
      </c>
      <c r="K5" s="50" t="s">
        <v>77</v>
      </c>
      <c r="L5" s="50" t="s">
        <v>26</v>
      </c>
      <c r="M5" s="60" t="s">
        <v>128</v>
      </c>
      <c r="N5" s="66"/>
      <c r="O5" s="58"/>
      <c r="P5" s="50" t="s">
        <v>21</v>
      </c>
      <c r="Q5" s="57" t="s">
        <v>129</v>
      </c>
      <c r="R5" s="50" t="s">
        <v>126</v>
      </c>
      <c r="S5" s="50" t="s">
        <v>50</v>
      </c>
      <c r="T5" s="50" t="s">
        <v>127</v>
      </c>
      <c r="U5" s="50" t="s">
        <v>24</v>
      </c>
      <c r="V5" s="50" t="s">
        <v>25</v>
      </c>
      <c r="W5" s="50" t="s">
        <v>75</v>
      </c>
      <c r="X5" s="50" t="s">
        <v>76</v>
      </c>
      <c r="Y5" s="50" t="s">
        <v>77</v>
      </c>
      <c r="Z5" s="50" t="s">
        <v>26</v>
      </c>
      <c r="AA5" s="50" t="s">
        <v>128</v>
      </c>
    </row>
    <row r="6" spans="1:27" ht="15.6">
      <c r="A6" s="58"/>
      <c r="B6" s="59"/>
      <c r="C6" s="58"/>
      <c r="D6" s="60"/>
      <c r="E6" s="143" t="s">
        <v>28</v>
      </c>
      <c r="F6" s="143" t="s">
        <v>28</v>
      </c>
      <c r="G6" s="143" t="s">
        <v>28</v>
      </c>
      <c r="H6" s="143" t="s">
        <v>28</v>
      </c>
      <c r="I6" s="143" t="s">
        <v>28</v>
      </c>
      <c r="J6" s="143" t="s">
        <v>28</v>
      </c>
      <c r="K6" s="143" t="s">
        <v>28</v>
      </c>
      <c r="L6" s="143" t="s">
        <v>28</v>
      </c>
      <c r="M6" s="143" t="s">
        <v>28</v>
      </c>
      <c r="N6" s="66"/>
      <c r="O6" s="58"/>
      <c r="P6" s="60"/>
      <c r="Q6" s="61"/>
      <c r="R6" s="60"/>
      <c r="S6" s="143" t="s">
        <v>28</v>
      </c>
      <c r="T6" s="143" t="s">
        <v>28</v>
      </c>
      <c r="U6" s="143" t="s">
        <v>28</v>
      </c>
      <c r="V6" s="143" t="s">
        <v>28</v>
      </c>
      <c r="W6" s="143" t="s">
        <v>28</v>
      </c>
      <c r="X6" s="143" t="s">
        <v>28</v>
      </c>
      <c r="Y6" s="143" t="s">
        <v>28</v>
      </c>
      <c r="Z6" s="143" t="s">
        <v>28</v>
      </c>
      <c r="AA6" s="143" t="s">
        <v>28</v>
      </c>
    </row>
    <row r="7" spans="1:27" ht="24.9" customHeight="1">
      <c r="A7" s="175">
        <v>1</v>
      </c>
      <c r="B7" s="176" t="s">
        <v>86</v>
      </c>
      <c r="C7" s="58">
        <v>1</v>
      </c>
      <c r="D7" s="62" t="s">
        <v>130</v>
      </c>
      <c r="E7" s="62">
        <v>54080125.721900001</v>
      </c>
      <c r="F7" s="62">
        <v>0</v>
      </c>
      <c r="G7" s="62">
        <v>53666173.105400003</v>
      </c>
      <c r="H7" s="62">
        <v>5919915.3841000004</v>
      </c>
      <c r="I7" s="62">
        <v>3232388.9649</v>
      </c>
      <c r="J7" s="62">
        <f>I7/2</f>
        <v>1616194.48245</v>
      </c>
      <c r="K7" s="62">
        <f t="shared" ref="K7:K23" si="0">I7-J7</f>
        <v>1616194.48245</v>
      </c>
      <c r="L7" s="62">
        <v>157999762.54879999</v>
      </c>
      <c r="M7" s="67">
        <f>E7+F7+G7+H7+K7+L7</f>
        <v>273282171.24264997</v>
      </c>
      <c r="N7" s="66"/>
      <c r="O7" s="175">
        <v>19</v>
      </c>
      <c r="P7" s="68">
        <v>26</v>
      </c>
      <c r="Q7" s="179" t="s">
        <v>104</v>
      </c>
      <c r="R7" s="62" t="s">
        <v>131</v>
      </c>
      <c r="S7" s="62">
        <v>57250976.592100002</v>
      </c>
      <c r="T7" s="62">
        <f>-11651464.66</f>
        <v>-11651464.66</v>
      </c>
      <c r="U7" s="62">
        <v>56812752.914899997</v>
      </c>
      <c r="V7" s="62">
        <v>5502152.3465</v>
      </c>
      <c r="W7" s="62">
        <v>3421911.8851999999</v>
      </c>
      <c r="X7" s="62">
        <v>0</v>
      </c>
      <c r="Y7" s="62">
        <f t="shared" ref="Y7:Y25" si="1">W7-X7</f>
        <v>3421911.8851999999</v>
      </c>
      <c r="Z7" s="62">
        <v>170826036.70339999</v>
      </c>
      <c r="AA7" s="67">
        <f>S7+T7+U7+V7+Y7+Z7</f>
        <v>282162365.78210002</v>
      </c>
    </row>
    <row r="8" spans="1:27" ht="24.9" customHeight="1">
      <c r="A8" s="175"/>
      <c r="B8" s="177"/>
      <c r="C8" s="58">
        <v>2</v>
      </c>
      <c r="D8" s="62" t="s">
        <v>132</v>
      </c>
      <c r="E8" s="62">
        <v>90225644.704600006</v>
      </c>
      <c r="F8" s="62">
        <v>0</v>
      </c>
      <c r="G8" s="62">
        <v>89535018.689799994</v>
      </c>
      <c r="H8" s="62">
        <v>9421472.8477999996</v>
      </c>
      <c r="I8" s="62">
        <v>5392819.9018000001</v>
      </c>
      <c r="J8" s="62">
        <f t="shared" ref="J8:J23" si="2">I8/2</f>
        <v>2696409.9509000001</v>
      </c>
      <c r="K8" s="62">
        <f t="shared" si="0"/>
        <v>2696409.9509000001</v>
      </c>
      <c r="L8" s="62">
        <v>279477778.30159998</v>
      </c>
      <c r="M8" s="67">
        <f t="shared" ref="M8:M71" si="3">E8+F8+G8+H8+K8+L8</f>
        <v>471356324.49470001</v>
      </c>
      <c r="N8" s="66"/>
      <c r="O8" s="175"/>
      <c r="P8" s="68">
        <v>27</v>
      </c>
      <c r="Q8" s="180"/>
      <c r="R8" s="62" t="s">
        <v>133</v>
      </c>
      <c r="S8" s="62">
        <v>56067810.601499997</v>
      </c>
      <c r="T8" s="62">
        <f t="shared" ref="T8:T25" si="4">-11651464.66</f>
        <v>-11651464.66</v>
      </c>
      <c r="U8" s="62">
        <v>55638643.387199998</v>
      </c>
      <c r="V8" s="62">
        <v>5873853.3120999997</v>
      </c>
      <c r="W8" s="62">
        <v>3351193.6195999999</v>
      </c>
      <c r="X8" s="62">
        <v>0</v>
      </c>
      <c r="Y8" s="62">
        <f t="shared" si="1"/>
        <v>3351193.6195999999</v>
      </c>
      <c r="Z8" s="62">
        <v>183721297.23559999</v>
      </c>
      <c r="AA8" s="67">
        <f t="shared" ref="AA8:AA71" si="5">S8+T8+U8+V8+Y8+Z8</f>
        <v>293001333.49599999</v>
      </c>
    </row>
    <row r="9" spans="1:27" ht="24.9" customHeight="1">
      <c r="A9" s="175"/>
      <c r="B9" s="177"/>
      <c r="C9" s="58">
        <v>3</v>
      </c>
      <c r="D9" s="62" t="s">
        <v>134</v>
      </c>
      <c r="E9" s="62">
        <v>63483674.880400002</v>
      </c>
      <c r="F9" s="62">
        <v>0</v>
      </c>
      <c r="G9" s="62">
        <v>62997743.441200003</v>
      </c>
      <c r="H9" s="62">
        <v>6614086.2790000001</v>
      </c>
      <c r="I9" s="62">
        <v>3794442.5496</v>
      </c>
      <c r="J9" s="62">
        <f t="shared" si="2"/>
        <v>1897221.2748</v>
      </c>
      <c r="K9" s="62">
        <f t="shared" si="0"/>
        <v>1897221.2748</v>
      </c>
      <c r="L9" s="62">
        <v>182082332.60089999</v>
      </c>
      <c r="M9" s="67">
        <f t="shared" si="3"/>
        <v>317075058.4763</v>
      </c>
      <c r="N9" s="66"/>
      <c r="O9" s="175"/>
      <c r="P9" s="68">
        <v>28</v>
      </c>
      <c r="Q9" s="180"/>
      <c r="R9" s="62" t="s">
        <v>135</v>
      </c>
      <c r="S9" s="62">
        <v>56118564.444399998</v>
      </c>
      <c r="T9" s="62">
        <f t="shared" si="4"/>
        <v>-11651464.66</v>
      </c>
      <c r="U9" s="62">
        <v>55689008.738399997</v>
      </c>
      <c r="V9" s="62">
        <v>5785551.7814999996</v>
      </c>
      <c r="W9" s="62">
        <v>3354227.1954000001</v>
      </c>
      <c r="X9" s="62">
        <v>0</v>
      </c>
      <c r="Y9" s="62">
        <f t="shared" si="1"/>
        <v>3354227.1954000001</v>
      </c>
      <c r="Z9" s="62">
        <v>180657890.49630001</v>
      </c>
      <c r="AA9" s="67">
        <f t="shared" si="5"/>
        <v>289953777.99599999</v>
      </c>
    </row>
    <row r="10" spans="1:27" ht="24.9" customHeight="1">
      <c r="A10" s="175"/>
      <c r="B10" s="177"/>
      <c r="C10" s="58">
        <v>4</v>
      </c>
      <c r="D10" s="62" t="s">
        <v>136</v>
      </c>
      <c r="E10" s="62">
        <v>64682989.049000002</v>
      </c>
      <c r="F10" s="62">
        <v>0</v>
      </c>
      <c r="G10" s="62">
        <v>64187877.541599996</v>
      </c>
      <c r="H10" s="62">
        <v>6856533.6379000004</v>
      </c>
      <c r="I10" s="62">
        <v>3866125.9978</v>
      </c>
      <c r="J10" s="62">
        <f t="shared" si="2"/>
        <v>1933062.9989</v>
      </c>
      <c r="K10" s="62">
        <f t="shared" si="0"/>
        <v>1933062.9989</v>
      </c>
      <c r="L10" s="62">
        <v>190493453.7622</v>
      </c>
      <c r="M10" s="67">
        <f t="shared" si="3"/>
        <v>328153916.9896</v>
      </c>
      <c r="N10" s="66"/>
      <c r="O10" s="175"/>
      <c r="P10" s="68">
        <v>29</v>
      </c>
      <c r="Q10" s="180"/>
      <c r="R10" s="62" t="s">
        <v>137</v>
      </c>
      <c r="S10" s="62">
        <v>66509811.817199998</v>
      </c>
      <c r="T10" s="62">
        <f t="shared" si="4"/>
        <v>-11651464.66</v>
      </c>
      <c r="U10" s="62">
        <v>66000717.020099998</v>
      </c>
      <c r="V10" s="62">
        <v>6734931.5877</v>
      </c>
      <c r="W10" s="62">
        <v>3975315.8651000001</v>
      </c>
      <c r="X10" s="62">
        <v>0</v>
      </c>
      <c r="Y10" s="62">
        <f t="shared" si="1"/>
        <v>3975315.8651000001</v>
      </c>
      <c r="Z10" s="62">
        <v>213594312.71630001</v>
      </c>
      <c r="AA10" s="67">
        <f t="shared" si="5"/>
        <v>345163624.34640002</v>
      </c>
    </row>
    <row r="11" spans="1:27" ht="24.9" customHeight="1">
      <c r="A11" s="175"/>
      <c r="B11" s="177"/>
      <c r="C11" s="58">
        <v>5</v>
      </c>
      <c r="D11" s="62" t="s">
        <v>138</v>
      </c>
      <c r="E11" s="62">
        <v>58874188.2676</v>
      </c>
      <c r="F11" s="62">
        <v>0</v>
      </c>
      <c r="G11" s="62">
        <v>58423539.827799998</v>
      </c>
      <c r="H11" s="62">
        <v>6257548.6497</v>
      </c>
      <c r="I11" s="62">
        <v>3518931.8428000002</v>
      </c>
      <c r="J11" s="62">
        <f t="shared" si="2"/>
        <v>1759465.9214000001</v>
      </c>
      <c r="K11" s="62">
        <f t="shared" si="0"/>
        <v>1759465.9214000001</v>
      </c>
      <c r="L11" s="62">
        <v>169713127.12419999</v>
      </c>
      <c r="M11" s="67">
        <f t="shared" si="3"/>
        <v>295027869.79070002</v>
      </c>
      <c r="N11" s="66"/>
      <c r="O11" s="175"/>
      <c r="P11" s="68">
        <v>30</v>
      </c>
      <c r="Q11" s="180"/>
      <c r="R11" s="62" t="s">
        <v>139</v>
      </c>
      <c r="S11" s="62">
        <v>67030116.591700003</v>
      </c>
      <c r="T11" s="62">
        <f t="shared" si="4"/>
        <v>-11651464.66</v>
      </c>
      <c r="U11" s="62">
        <v>66517039.157499999</v>
      </c>
      <c r="V11" s="62">
        <v>6639690.3403000003</v>
      </c>
      <c r="W11" s="62">
        <v>4006414.6724999999</v>
      </c>
      <c r="X11" s="62">
        <v>0</v>
      </c>
      <c r="Y11" s="62">
        <f t="shared" si="1"/>
        <v>4006414.6724999999</v>
      </c>
      <c r="Z11" s="62">
        <v>210290149.39320001</v>
      </c>
      <c r="AA11" s="67">
        <f t="shared" si="5"/>
        <v>342831945.49519998</v>
      </c>
    </row>
    <row r="12" spans="1:27" ht="24.9" customHeight="1">
      <c r="A12" s="175"/>
      <c r="B12" s="177"/>
      <c r="C12" s="58">
        <v>6</v>
      </c>
      <c r="D12" s="62" t="s">
        <v>140</v>
      </c>
      <c r="E12" s="62">
        <v>60801818.699900001</v>
      </c>
      <c r="F12" s="62">
        <v>0</v>
      </c>
      <c r="G12" s="62">
        <v>60336415.344999999</v>
      </c>
      <c r="H12" s="62">
        <v>6431772.0632999996</v>
      </c>
      <c r="I12" s="62">
        <v>3634147.0214</v>
      </c>
      <c r="J12" s="62">
        <f t="shared" si="2"/>
        <v>1817073.5107</v>
      </c>
      <c r="K12" s="62">
        <f t="shared" si="0"/>
        <v>1817073.5107</v>
      </c>
      <c r="L12" s="62">
        <v>175757384.51750001</v>
      </c>
      <c r="M12" s="67">
        <f t="shared" si="3"/>
        <v>305144464.13639998</v>
      </c>
      <c r="N12" s="66"/>
      <c r="O12" s="175"/>
      <c r="P12" s="68">
        <v>31</v>
      </c>
      <c r="Q12" s="180"/>
      <c r="R12" s="62" t="s">
        <v>110</v>
      </c>
      <c r="S12" s="62">
        <v>115893295.1983</v>
      </c>
      <c r="T12" s="62">
        <f t="shared" si="4"/>
        <v>-11651464.66</v>
      </c>
      <c r="U12" s="62">
        <v>115006197.91159999</v>
      </c>
      <c r="V12" s="62">
        <v>10877400.111099999</v>
      </c>
      <c r="W12" s="62">
        <v>6926984.7933999998</v>
      </c>
      <c r="X12" s="62">
        <v>0</v>
      </c>
      <c r="Y12" s="62">
        <f t="shared" si="1"/>
        <v>6926984.7933999998</v>
      </c>
      <c r="Z12" s="62">
        <v>357307178.1365</v>
      </c>
      <c r="AA12" s="67">
        <f t="shared" si="5"/>
        <v>594359591.49090004</v>
      </c>
    </row>
    <row r="13" spans="1:27" ht="24.9" customHeight="1">
      <c r="A13" s="175"/>
      <c r="B13" s="177"/>
      <c r="C13" s="58">
        <v>7</v>
      </c>
      <c r="D13" s="62" t="s">
        <v>141</v>
      </c>
      <c r="E13" s="62">
        <v>58994049.629100002</v>
      </c>
      <c r="F13" s="62">
        <v>0</v>
      </c>
      <c r="G13" s="62">
        <v>58542483.718599997</v>
      </c>
      <c r="H13" s="62">
        <v>6221787.5258999998</v>
      </c>
      <c r="I13" s="62">
        <v>3526096.0005000001</v>
      </c>
      <c r="J13" s="62">
        <f t="shared" si="2"/>
        <v>1763048.00025</v>
      </c>
      <c r="K13" s="62">
        <f t="shared" si="0"/>
        <v>1763048.00025</v>
      </c>
      <c r="L13" s="62">
        <v>168472481.9531</v>
      </c>
      <c r="M13" s="67">
        <f t="shared" si="3"/>
        <v>293993850.82695001</v>
      </c>
      <c r="N13" s="66"/>
      <c r="O13" s="175"/>
      <c r="P13" s="68">
        <v>32</v>
      </c>
      <c r="Q13" s="180"/>
      <c r="R13" s="62" t="s">
        <v>142</v>
      </c>
      <c r="S13" s="62">
        <v>58048392.618299998</v>
      </c>
      <c r="T13" s="62">
        <f t="shared" si="4"/>
        <v>-11651464.66</v>
      </c>
      <c r="U13" s="62">
        <v>57604065.174699999</v>
      </c>
      <c r="V13" s="62">
        <v>5883128.4040000001</v>
      </c>
      <c r="W13" s="62">
        <v>3469573.7337000002</v>
      </c>
      <c r="X13" s="62">
        <v>0</v>
      </c>
      <c r="Y13" s="62">
        <f t="shared" si="1"/>
        <v>3469573.7337000002</v>
      </c>
      <c r="Z13" s="62">
        <v>184043073.97760001</v>
      </c>
      <c r="AA13" s="67">
        <f t="shared" si="5"/>
        <v>297396769.24830002</v>
      </c>
    </row>
    <row r="14" spans="1:27" ht="24.9" customHeight="1">
      <c r="A14" s="175"/>
      <c r="B14" s="177"/>
      <c r="C14" s="58">
        <v>8</v>
      </c>
      <c r="D14" s="62" t="s">
        <v>143</v>
      </c>
      <c r="E14" s="62">
        <v>57522877.015500002</v>
      </c>
      <c r="F14" s="62">
        <v>0</v>
      </c>
      <c r="G14" s="62">
        <v>57082572.094999999</v>
      </c>
      <c r="H14" s="62">
        <v>5996883.1509999996</v>
      </c>
      <c r="I14" s="62">
        <v>3438163.4734</v>
      </c>
      <c r="J14" s="62">
        <f t="shared" si="2"/>
        <v>1719081.7367</v>
      </c>
      <c r="K14" s="62">
        <f t="shared" si="0"/>
        <v>1719081.7367</v>
      </c>
      <c r="L14" s="62">
        <v>160669971.93270001</v>
      </c>
      <c r="M14" s="67">
        <f t="shared" si="3"/>
        <v>282991385.93089998</v>
      </c>
      <c r="N14" s="66"/>
      <c r="O14" s="175"/>
      <c r="P14" s="68">
        <v>33</v>
      </c>
      <c r="Q14" s="180"/>
      <c r="R14" s="62" t="s">
        <v>144</v>
      </c>
      <c r="S14" s="62">
        <v>57448813.569499999</v>
      </c>
      <c r="T14" s="62">
        <f t="shared" si="4"/>
        <v>-11651464.66</v>
      </c>
      <c r="U14" s="62">
        <v>57009075.562700003</v>
      </c>
      <c r="V14" s="62">
        <v>5433220.0410000002</v>
      </c>
      <c r="W14" s="62">
        <v>3433736.6740000001</v>
      </c>
      <c r="X14" s="62">
        <v>0</v>
      </c>
      <c r="Y14" s="62">
        <f t="shared" si="1"/>
        <v>3433736.6740000001</v>
      </c>
      <c r="Z14" s="62">
        <v>168434598.10069999</v>
      </c>
      <c r="AA14" s="67">
        <f t="shared" si="5"/>
        <v>280107979.28789997</v>
      </c>
    </row>
    <row r="15" spans="1:27" ht="24.9" customHeight="1">
      <c r="A15" s="175"/>
      <c r="B15" s="177"/>
      <c r="C15" s="58">
        <v>9</v>
      </c>
      <c r="D15" s="62" t="s">
        <v>145</v>
      </c>
      <c r="E15" s="62">
        <v>62058992.731200002</v>
      </c>
      <c r="F15" s="62">
        <v>0</v>
      </c>
      <c r="G15" s="62">
        <v>61583966.423799999</v>
      </c>
      <c r="H15" s="62">
        <v>6544600.5672000004</v>
      </c>
      <c r="I15" s="62">
        <v>3709288.7746000001</v>
      </c>
      <c r="J15" s="62">
        <f t="shared" si="2"/>
        <v>1854644.3873000001</v>
      </c>
      <c r="K15" s="62">
        <f t="shared" si="0"/>
        <v>1854644.3873000001</v>
      </c>
      <c r="L15" s="62">
        <v>179671694.9086</v>
      </c>
      <c r="M15" s="67">
        <f t="shared" si="3"/>
        <v>311713899.01810002</v>
      </c>
      <c r="N15" s="66"/>
      <c r="O15" s="175"/>
      <c r="P15" s="68">
        <v>34</v>
      </c>
      <c r="Q15" s="180"/>
      <c r="R15" s="62" t="s">
        <v>146</v>
      </c>
      <c r="S15" s="62">
        <v>68767684.845899999</v>
      </c>
      <c r="T15" s="62">
        <f t="shared" si="4"/>
        <v>-11651464.66</v>
      </c>
      <c r="U15" s="62">
        <v>68241307.314500004</v>
      </c>
      <c r="V15" s="62">
        <v>6794068.5992000001</v>
      </c>
      <c r="W15" s="62">
        <v>4110269.7648</v>
      </c>
      <c r="X15" s="62">
        <v>0</v>
      </c>
      <c r="Y15" s="62">
        <f t="shared" si="1"/>
        <v>4110269.7648</v>
      </c>
      <c r="Z15" s="62">
        <v>215645927.43279999</v>
      </c>
      <c r="AA15" s="67">
        <f t="shared" si="5"/>
        <v>351907793.29720002</v>
      </c>
    </row>
    <row r="16" spans="1:27" ht="24.9" customHeight="1">
      <c r="A16" s="175"/>
      <c r="B16" s="177"/>
      <c r="C16" s="58">
        <v>10</v>
      </c>
      <c r="D16" s="62" t="s">
        <v>147</v>
      </c>
      <c r="E16" s="62">
        <v>62977320.5123</v>
      </c>
      <c r="F16" s="62">
        <v>0</v>
      </c>
      <c r="G16" s="62">
        <v>62495264.927900001</v>
      </c>
      <c r="H16" s="62">
        <v>6738414.5685999999</v>
      </c>
      <c r="I16" s="62">
        <v>3764177.5632000002</v>
      </c>
      <c r="J16" s="62">
        <f t="shared" si="2"/>
        <v>1882088.7816000001</v>
      </c>
      <c r="K16" s="62">
        <f t="shared" si="0"/>
        <v>1882088.7816000001</v>
      </c>
      <c r="L16" s="62">
        <v>186395600.07429999</v>
      </c>
      <c r="M16" s="67">
        <f t="shared" si="3"/>
        <v>320488688.86470002</v>
      </c>
      <c r="N16" s="66"/>
      <c r="O16" s="175"/>
      <c r="P16" s="68">
        <v>35</v>
      </c>
      <c r="Q16" s="180"/>
      <c r="R16" s="62" t="s">
        <v>148</v>
      </c>
      <c r="S16" s="62">
        <v>56739968.233800001</v>
      </c>
      <c r="T16" s="62">
        <f t="shared" si="4"/>
        <v>-11651464.66</v>
      </c>
      <c r="U16" s="62">
        <v>56305656.034999996</v>
      </c>
      <c r="V16" s="62">
        <v>5829647.2061999999</v>
      </c>
      <c r="W16" s="62">
        <v>3391368.7280000001</v>
      </c>
      <c r="X16" s="62">
        <v>0</v>
      </c>
      <c r="Y16" s="62">
        <f t="shared" si="1"/>
        <v>3391368.7280000001</v>
      </c>
      <c r="Z16" s="62">
        <v>182187673.95699999</v>
      </c>
      <c r="AA16" s="67">
        <f t="shared" si="5"/>
        <v>292802849.5</v>
      </c>
    </row>
    <row r="17" spans="1:27" ht="24.9" customHeight="1">
      <c r="A17" s="175"/>
      <c r="B17" s="177"/>
      <c r="C17" s="58">
        <v>11</v>
      </c>
      <c r="D17" s="62" t="s">
        <v>149</v>
      </c>
      <c r="E17" s="62">
        <v>68870737.446799994</v>
      </c>
      <c r="F17" s="62">
        <v>0</v>
      </c>
      <c r="G17" s="62">
        <v>68343571.106299996</v>
      </c>
      <c r="H17" s="62">
        <v>7443509.7065000003</v>
      </c>
      <c r="I17" s="62">
        <v>4116429.2566</v>
      </c>
      <c r="J17" s="62">
        <f t="shared" si="2"/>
        <v>2058214.6283</v>
      </c>
      <c r="K17" s="62">
        <f t="shared" si="0"/>
        <v>2058214.6283</v>
      </c>
      <c r="L17" s="62">
        <v>210857160.15549999</v>
      </c>
      <c r="M17" s="67">
        <f t="shared" si="3"/>
        <v>357573193.04339999</v>
      </c>
      <c r="N17" s="66"/>
      <c r="O17" s="175"/>
      <c r="P17" s="68">
        <v>36</v>
      </c>
      <c r="Q17" s="180"/>
      <c r="R17" s="62" t="s">
        <v>150</v>
      </c>
      <c r="S17" s="62">
        <v>71814802.128299996</v>
      </c>
      <c r="T17" s="62">
        <f t="shared" si="4"/>
        <v>-11651464.66</v>
      </c>
      <c r="U17" s="62">
        <v>71265100.646300003</v>
      </c>
      <c r="V17" s="62">
        <v>7080943.4266999997</v>
      </c>
      <c r="W17" s="62">
        <v>4292397.0832000002</v>
      </c>
      <c r="X17" s="62">
        <v>0</v>
      </c>
      <c r="Y17" s="62">
        <f t="shared" si="1"/>
        <v>4292397.0832000002</v>
      </c>
      <c r="Z17" s="62">
        <v>225598351.50850001</v>
      </c>
      <c r="AA17" s="67">
        <f t="shared" si="5"/>
        <v>368400130.13300002</v>
      </c>
    </row>
    <row r="18" spans="1:27" ht="24.9" customHeight="1">
      <c r="A18" s="175"/>
      <c r="B18" s="177"/>
      <c r="C18" s="58">
        <v>12</v>
      </c>
      <c r="D18" s="62" t="s">
        <v>151</v>
      </c>
      <c r="E18" s="62">
        <v>66310277.113300003</v>
      </c>
      <c r="F18" s="62">
        <v>0</v>
      </c>
      <c r="G18" s="62">
        <v>65802709.641000003</v>
      </c>
      <c r="H18" s="62">
        <v>7161139.6074999999</v>
      </c>
      <c r="I18" s="62">
        <v>3963389.6025999999</v>
      </c>
      <c r="J18" s="62">
        <f t="shared" si="2"/>
        <v>1981694.8012999999</v>
      </c>
      <c r="K18" s="62">
        <f t="shared" si="0"/>
        <v>1981694.8012999999</v>
      </c>
      <c r="L18" s="62">
        <v>201061016.66929999</v>
      </c>
      <c r="M18" s="67">
        <f t="shared" si="3"/>
        <v>342316837.83240002</v>
      </c>
      <c r="N18" s="66"/>
      <c r="O18" s="175"/>
      <c r="P18" s="68">
        <v>37</v>
      </c>
      <c r="Q18" s="180"/>
      <c r="R18" s="62" t="s">
        <v>152</v>
      </c>
      <c r="S18" s="62">
        <v>63064909.051899999</v>
      </c>
      <c r="T18" s="62">
        <f t="shared" si="4"/>
        <v>-11651464.66</v>
      </c>
      <c r="U18" s="62">
        <v>62582183.027099997</v>
      </c>
      <c r="V18" s="62">
        <v>6517376.4501999998</v>
      </c>
      <c r="W18" s="62">
        <v>3769412.7623999999</v>
      </c>
      <c r="X18" s="62">
        <v>0</v>
      </c>
      <c r="Y18" s="62">
        <f t="shared" si="1"/>
        <v>3769412.7623999999</v>
      </c>
      <c r="Z18" s="62">
        <v>206046766.60600001</v>
      </c>
      <c r="AA18" s="67">
        <f t="shared" si="5"/>
        <v>330329183.23760003</v>
      </c>
    </row>
    <row r="19" spans="1:27" ht="24.9" customHeight="1">
      <c r="A19" s="175"/>
      <c r="B19" s="177"/>
      <c r="C19" s="58">
        <v>13</v>
      </c>
      <c r="D19" s="62" t="s">
        <v>153</v>
      </c>
      <c r="E19" s="62">
        <v>50635990.2509</v>
      </c>
      <c r="F19" s="62">
        <v>0</v>
      </c>
      <c r="G19" s="62">
        <v>50248400.533200003</v>
      </c>
      <c r="H19" s="62">
        <v>5644651.0236999998</v>
      </c>
      <c r="I19" s="62">
        <v>3026531.7234999998</v>
      </c>
      <c r="J19" s="62">
        <f t="shared" si="2"/>
        <v>1513265.8617499999</v>
      </c>
      <c r="K19" s="62">
        <f t="shared" si="0"/>
        <v>1513265.8617499999</v>
      </c>
      <c r="L19" s="62">
        <v>148450135.3732</v>
      </c>
      <c r="M19" s="67">
        <f t="shared" si="3"/>
        <v>256492443.04275</v>
      </c>
      <c r="N19" s="66"/>
      <c r="O19" s="175"/>
      <c r="P19" s="68">
        <v>38</v>
      </c>
      <c r="Q19" s="180"/>
      <c r="R19" s="62" t="s">
        <v>154</v>
      </c>
      <c r="S19" s="62">
        <v>65578274.754500002</v>
      </c>
      <c r="T19" s="62">
        <f t="shared" si="4"/>
        <v>-11651464.66</v>
      </c>
      <c r="U19" s="62">
        <v>65076310.343999997</v>
      </c>
      <c r="V19" s="62">
        <v>6723509.2789000003</v>
      </c>
      <c r="W19" s="62">
        <v>3919637.5529</v>
      </c>
      <c r="X19" s="62">
        <v>0</v>
      </c>
      <c r="Y19" s="62">
        <f t="shared" si="1"/>
        <v>3919637.5529</v>
      </c>
      <c r="Z19" s="62">
        <v>213198043.50659999</v>
      </c>
      <c r="AA19" s="67">
        <f t="shared" si="5"/>
        <v>342844310.77689999</v>
      </c>
    </row>
    <row r="20" spans="1:27" ht="24.9" customHeight="1">
      <c r="A20" s="175"/>
      <c r="B20" s="177"/>
      <c r="C20" s="58">
        <v>14</v>
      </c>
      <c r="D20" s="62" t="s">
        <v>155</v>
      </c>
      <c r="E20" s="62">
        <v>47844094.398400001</v>
      </c>
      <c r="F20" s="62">
        <v>0</v>
      </c>
      <c r="G20" s="62">
        <v>47477875.056299999</v>
      </c>
      <c r="H20" s="62">
        <v>5381749.7630000003</v>
      </c>
      <c r="I20" s="62">
        <v>2859659.0836999998</v>
      </c>
      <c r="J20" s="62">
        <f t="shared" si="2"/>
        <v>1429829.5418499999</v>
      </c>
      <c r="K20" s="62">
        <f t="shared" si="0"/>
        <v>1429829.5418499999</v>
      </c>
      <c r="L20" s="62">
        <v>139329415.85969999</v>
      </c>
      <c r="M20" s="67">
        <f t="shared" si="3"/>
        <v>241462964.61925</v>
      </c>
      <c r="N20" s="66"/>
      <c r="O20" s="175"/>
      <c r="P20" s="68">
        <v>39</v>
      </c>
      <c r="Q20" s="180"/>
      <c r="R20" s="62" t="s">
        <v>156</v>
      </c>
      <c r="S20" s="62">
        <v>51626727.740099996</v>
      </c>
      <c r="T20" s="62">
        <f t="shared" si="4"/>
        <v>-11651464.66</v>
      </c>
      <c r="U20" s="62">
        <v>51231554.4903</v>
      </c>
      <c r="V20" s="62">
        <v>5355123.3250000002</v>
      </c>
      <c r="W20" s="62">
        <v>3085748.4668999999</v>
      </c>
      <c r="X20" s="62">
        <v>0</v>
      </c>
      <c r="Y20" s="62">
        <f t="shared" si="1"/>
        <v>3085748.4668999999</v>
      </c>
      <c r="Z20" s="62">
        <v>165725222.57390001</v>
      </c>
      <c r="AA20" s="67">
        <f t="shared" si="5"/>
        <v>265372911.93619999</v>
      </c>
    </row>
    <row r="21" spans="1:27" ht="24.9" customHeight="1">
      <c r="A21" s="175"/>
      <c r="B21" s="177"/>
      <c r="C21" s="58">
        <v>15</v>
      </c>
      <c r="D21" s="62" t="s">
        <v>157</v>
      </c>
      <c r="E21" s="62">
        <v>49819716.491599999</v>
      </c>
      <c r="F21" s="62">
        <v>0</v>
      </c>
      <c r="G21" s="62">
        <v>49438374.885499999</v>
      </c>
      <c r="H21" s="62">
        <v>5710362.5037000002</v>
      </c>
      <c r="I21" s="62">
        <v>2977742.7412999999</v>
      </c>
      <c r="J21" s="62">
        <f t="shared" si="2"/>
        <v>1488871.3706499999</v>
      </c>
      <c r="K21" s="62">
        <f t="shared" si="0"/>
        <v>1488871.3706499999</v>
      </c>
      <c r="L21" s="62">
        <v>150729835.27430001</v>
      </c>
      <c r="M21" s="67">
        <f t="shared" si="3"/>
        <v>257187160.52575001</v>
      </c>
      <c r="N21" s="66"/>
      <c r="O21" s="175"/>
      <c r="P21" s="68">
        <v>40</v>
      </c>
      <c r="Q21" s="180"/>
      <c r="R21" s="62" t="s">
        <v>158</v>
      </c>
      <c r="S21" s="62">
        <v>56920300.752300002</v>
      </c>
      <c r="T21" s="62">
        <f t="shared" si="4"/>
        <v>-11651464.66</v>
      </c>
      <c r="U21" s="62">
        <v>56484608.210600004</v>
      </c>
      <c r="V21" s="62">
        <v>6018613.3672000002</v>
      </c>
      <c r="W21" s="62">
        <v>3402147.2689</v>
      </c>
      <c r="X21" s="62">
        <v>0</v>
      </c>
      <c r="Y21" s="62">
        <f t="shared" si="1"/>
        <v>3402147.2689</v>
      </c>
      <c r="Z21" s="62">
        <v>188743395.0977</v>
      </c>
      <c r="AA21" s="67">
        <f t="shared" si="5"/>
        <v>299917600.03670001</v>
      </c>
    </row>
    <row r="22" spans="1:27" ht="24.9" customHeight="1">
      <c r="A22" s="175"/>
      <c r="B22" s="177"/>
      <c r="C22" s="58">
        <v>16</v>
      </c>
      <c r="D22" s="62" t="s">
        <v>159</v>
      </c>
      <c r="E22" s="62">
        <v>74265131.599900007</v>
      </c>
      <c r="F22" s="62">
        <v>0</v>
      </c>
      <c r="G22" s="62">
        <v>73696674.238999993</v>
      </c>
      <c r="H22" s="62">
        <v>7172517.6437999997</v>
      </c>
      <c r="I22" s="62">
        <v>4438854.1752000004</v>
      </c>
      <c r="J22" s="62">
        <f t="shared" si="2"/>
        <v>2219427.0876000002</v>
      </c>
      <c r="K22" s="62">
        <f t="shared" si="0"/>
        <v>2219427.0876000002</v>
      </c>
      <c r="L22" s="62">
        <v>201455749.95179999</v>
      </c>
      <c r="M22" s="67">
        <f t="shared" si="3"/>
        <v>358809500.52209997</v>
      </c>
      <c r="N22" s="66"/>
      <c r="O22" s="175"/>
      <c r="P22" s="68">
        <v>41</v>
      </c>
      <c r="Q22" s="180"/>
      <c r="R22" s="62" t="s">
        <v>160</v>
      </c>
      <c r="S22" s="62">
        <v>70184752.3028</v>
      </c>
      <c r="T22" s="62">
        <f t="shared" si="4"/>
        <v>-11651464.66</v>
      </c>
      <c r="U22" s="62">
        <v>69647527.925600007</v>
      </c>
      <c r="V22" s="62">
        <v>6838341.1140000001</v>
      </c>
      <c r="W22" s="62">
        <v>4194968.4068999998</v>
      </c>
      <c r="X22" s="62">
        <v>0</v>
      </c>
      <c r="Y22" s="62">
        <f t="shared" si="1"/>
        <v>4194968.4068999998</v>
      </c>
      <c r="Z22" s="62">
        <v>217181854.6022</v>
      </c>
      <c r="AA22" s="67">
        <f t="shared" si="5"/>
        <v>356395979.69150001</v>
      </c>
    </row>
    <row r="23" spans="1:27" ht="24.9" customHeight="1">
      <c r="A23" s="175"/>
      <c r="B23" s="178"/>
      <c r="C23" s="58">
        <v>17</v>
      </c>
      <c r="D23" s="62" t="s">
        <v>161</v>
      </c>
      <c r="E23" s="62">
        <v>64169430.262400001</v>
      </c>
      <c r="F23" s="62">
        <v>0</v>
      </c>
      <c r="G23" s="62">
        <v>63678249.755599998</v>
      </c>
      <c r="H23" s="62">
        <v>6263934.9599000001</v>
      </c>
      <c r="I23" s="62">
        <v>3835430.4005999998</v>
      </c>
      <c r="J23" s="62">
        <f t="shared" si="2"/>
        <v>1917715.2002999999</v>
      </c>
      <c r="K23" s="62">
        <f t="shared" si="0"/>
        <v>1917715.2002999999</v>
      </c>
      <c r="L23" s="62">
        <v>169934684.61840001</v>
      </c>
      <c r="M23" s="67">
        <f t="shared" si="3"/>
        <v>305964014.79659998</v>
      </c>
      <c r="N23" s="66"/>
      <c r="O23" s="175"/>
      <c r="P23" s="68">
        <v>42</v>
      </c>
      <c r="Q23" s="180"/>
      <c r="R23" s="62" t="s">
        <v>162</v>
      </c>
      <c r="S23" s="62">
        <v>82058025.296399996</v>
      </c>
      <c r="T23" s="62">
        <f t="shared" si="4"/>
        <v>-11651464.66</v>
      </c>
      <c r="U23" s="62">
        <v>81429917.764699996</v>
      </c>
      <c r="V23" s="62">
        <v>8364802.0817999998</v>
      </c>
      <c r="W23" s="62">
        <v>4904638.2917999998</v>
      </c>
      <c r="X23" s="62">
        <v>0</v>
      </c>
      <c r="Y23" s="62">
        <f t="shared" si="1"/>
        <v>4904638.2917999998</v>
      </c>
      <c r="Z23" s="62">
        <v>270138703.4932</v>
      </c>
      <c r="AA23" s="67">
        <f t="shared" si="5"/>
        <v>435244622.26789999</v>
      </c>
    </row>
    <row r="24" spans="1:27" ht="24.9" customHeight="1">
      <c r="A24" s="58"/>
      <c r="B24" s="170" t="s">
        <v>163</v>
      </c>
      <c r="C24" s="171"/>
      <c r="D24" s="63"/>
      <c r="E24" s="63">
        <f>SUM(E7:E23)</f>
        <v>1055617058.7747999</v>
      </c>
      <c r="F24" s="63">
        <f t="shared" ref="F24:G24" si="6">SUM(F7:F23)</f>
        <v>0</v>
      </c>
      <c r="G24" s="63">
        <f t="shared" si="6"/>
        <v>1047536910.3329999</v>
      </c>
      <c r="H24" s="63">
        <f t="shared" ref="H24:M24" si="7">SUM(H7:H23)</f>
        <v>111780879.88259999</v>
      </c>
      <c r="I24" s="63">
        <f t="shared" si="7"/>
        <v>63094619.0735</v>
      </c>
      <c r="J24" s="63">
        <f t="shared" si="7"/>
        <v>31547309.53675</v>
      </c>
      <c r="K24" s="63">
        <f t="shared" si="7"/>
        <v>31547309.53675</v>
      </c>
      <c r="L24" s="63">
        <f t="shared" si="7"/>
        <v>3072551585.6261001</v>
      </c>
      <c r="M24" s="63">
        <f t="shared" si="7"/>
        <v>5319033744.1532497</v>
      </c>
      <c r="N24" s="66"/>
      <c r="O24" s="175"/>
      <c r="P24" s="68">
        <v>43</v>
      </c>
      <c r="Q24" s="180"/>
      <c r="R24" s="62" t="s">
        <v>164</v>
      </c>
      <c r="S24" s="62">
        <v>53551229.096299998</v>
      </c>
      <c r="T24" s="62">
        <f t="shared" si="4"/>
        <v>-11651464.66</v>
      </c>
      <c r="U24" s="62">
        <v>53141324.882700004</v>
      </c>
      <c r="V24" s="62">
        <v>5698821.9250999996</v>
      </c>
      <c r="W24" s="62">
        <v>3200776.6194000002</v>
      </c>
      <c r="X24" s="62">
        <v>0</v>
      </c>
      <c r="Y24" s="62">
        <f t="shared" si="1"/>
        <v>3200776.6194000002</v>
      </c>
      <c r="Z24" s="62">
        <v>177649009.1715</v>
      </c>
      <c r="AA24" s="67">
        <f t="shared" si="5"/>
        <v>281589697.03500003</v>
      </c>
    </row>
    <row r="25" spans="1:27" ht="24.9" customHeight="1">
      <c r="A25" s="175">
        <v>2</v>
      </c>
      <c r="B25" s="176" t="s">
        <v>165</v>
      </c>
      <c r="C25" s="58">
        <v>1</v>
      </c>
      <c r="D25" s="62" t="s">
        <v>166</v>
      </c>
      <c r="E25" s="62">
        <v>65807844.617799997</v>
      </c>
      <c r="F25" s="62">
        <v>0</v>
      </c>
      <c r="G25" s="62">
        <v>65304122.980499998</v>
      </c>
      <c r="H25" s="62">
        <v>5773633.4929999998</v>
      </c>
      <c r="I25" s="62">
        <v>3933359.0279000001</v>
      </c>
      <c r="J25" s="62">
        <v>0</v>
      </c>
      <c r="K25" s="62">
        <f t="shared" ref="K25:K56" si="8">I25-J25</f>
        <v>3933359.0279000001</v>
      </c>
      <c r="L25" s="62">
        <v>199481409.58680001</v>
      </c>
      <c r="M25" s="67">
        <f t="shared" si="3"/>
        <v>340300369.70599997</v>
      </c>
      <c r="N25" s="66"/>
      <c r="O25" s="175"/>
      <c r="P25" s="68">
        <v>44</v>
      </c>
      <c r="Q25" s="181"/>
      <c r="R25" s="62" t="s">
        <v>167</v>
      </c>
      <c r="S25" s="62">
        <v>62968790.891400002</v>
      </c>
      <c r="T25" s="62">
        <f t="shared" si="4"/>
        <v>-11651464.66</v>
      </c>
      <c r="U25" s="62">
        <v>62486800.596299998</v>
      </c>
      <c r="V25" s="62">
        <v>6323086.5192</v>
      </c>
      <c r="W25" s="62">
        <v>3763667.7445999999</v>
      </c>
      <c r="X25" s="62">
        <v>0</v>
      </c>
      <c r="Y25" s="62">
        <f t="shared" si="1"/>
        <v>3763667.7445999999</v>
      </c>
      <c r="Z25" s="62">
        <v>199306350.22319999</v>
      </c>
      <c r="AA25" s="67">
        <f t="shared" si="5"/>
        <v>323197231.31470001</v>
      </c>
    </row>
    <row r="26" spans="1:27" ht="24.9" customHeight="1">
      <c r="A26" s="175"/>
      <c r="B26" s="177"/>
      <c r="C26" s="58">
        <v>2</v>
      </c>
      <c r="D26" s="62" t="s">
        <v>168</v>
      </c>
      <c r="E26" s="62">
        <v>80393981.5414</v>
      </c>
      <c r="F26" s="62">
        <v>0</v>
      </c>
      <c r="G26" s="62">
        <v>79778611.318499997</v>
      </c>
      <c r="H26" s="62">
        <v>6072871.4200999998</v>
      </c>
      <c r="I26" s="62">
        <v>4805177.7857999997</v>
      </c>
      <c r="J26" s="62">
        <v>0</v>
      </c>
      <c r="K26" s="62">
        <f t="shared" si="8"/>
        <v>4805177.7857999997</v>
      </c>
      <c r="L26" s="62">
        <v>209862741.32460001</v>
      </c>
      <c r="M26" s="67">
        <f t="shared" si="3"/>
        <v>380913383.39039999</v>
      </c>
      <c r="N26" s="66"/>
      <c r="O26" s="69"/>
      <c r="P26" s="171"/>
      <c r="Q26" s="172"/>
      <c r="R26" s="63"/>
      <c r="S26" s="63">
        <f>1237643246.5267+1668896273.96</f>
        <v>2906539520.4867001</v>
      </c>
      <c r="T26" s="63">
        <f>SUM(T7:T25)+-291286616.5</f>
        <v>-512664445.04000002</v>
      </c>
      <c r="U26" s="63">
        <f>1228169791.1042+1656121821.79</f>
        <v>2884291612.8941998</v>
      </c>
      <c r="V26" s="63">
        <f>124274261.2177+167614735.49</f>
        <v>291888996.70770001</v>
      </c>
      <c r="W26" s="63">
        <f>73974391.1287+99750542.97</f>
        <v>173724934.09869999</v>
      </c>
      <c r="X26" s="63">
        <f t="shared" ref="X26" si="9">SUM(X7:X25)</f>
        <v>0</v>
      </c>
      <c r="Y26" s="63">
        <f>W26</f>
        <v>173724934.09869999</v>
      </c>
      <c r="Z26" s="63">
        <f>3930295834.9322+5313541625.77</f>
        <v>9243837460.7021999</v>
      </c>
      <c r="AA26" s="63">
        <f>6372979696.3695+8614638383.39</f>
        <v>14987618079.759501</v>
      </c>
    </row>
    <row r="27" spans="1:27" ht="24.9" customHeight="1">
      <c r="A27" s="175"/>
      <c r="B27" s="177"/>
      <c r="C27" s="58">
        <v>3</v>
      </c>
      <c r="D27" s="62" t="s">
        <v>169</v>
      </c>
      <c r="E27" s="62">
        <v>68455498.313800007</v>
      </c>
      <c r="F27" s="62">
        <v>0</v>
      </c>
      <c r="G27" s="62">
        <v>67931510.392700002</v>
      </c>
      <c r="H27" s="62">
        <v>5594728.2609000001</v>
      </c>
      <c r="I27" s="62">
        <v>4091610.2612000001</v>
      </c>
      <c r="J27" s="62">
        <v>0</v>
      </c>
      <c r="K27" s="62">
        <f t="shared" si="8"/>
        <v>4091610.2612000001</v>
      </c>
      <c r="L27" s="62">
        <v>193274727.89539999</v>
      </c>
      <c r="M27" s="67">
        <f t="shared" si="3"/>
        <v>339348075.12400001</v>
      </c>
      <c r="N27" s="66"/>
      <c r="O27" s="176">
        <v>20</v>
      </c>
      <c r="P27" s="68">
        <v>1</v>
      </c>
      <c r="Q27" s="176" t="s">
        <v>105</v>
      </c>
      <c r="R27" s="62" t="s">
        <v>170</v>
      </c>
      <c r="S27" s="62">
        <v>63985506.070100002</v>
      </c>
      <c r="T27" s="62">
        <v>0</v>
      </c>
      <c r="U27" s="62">
        <v>63495733.398400001</v>
      </c>
      <c r="V27" s="62">
        <v>5342965.5393000003</v>
      </c>
      <c r="W27" s="62">
        <v>3824437.1841000002</v>
      </c>
      <c r="X27" s="62">
        <v>0</v>
      </c>
      <c r="Y27" s="62">
        <f t="shared" ref="Y27:Y58" si="10">W27-X27</f>
        <v>3824437.1841000002</v>
      </c>
      <c r="Z27" s="62">
        <v>178172831.41940001</v>
      </c>
      <c r="AA27" s="67">
        <f t="shared" si="5"/>
        <v>314821473.61129999</v>
      </c>
    </row>
    <row r="28" spans="1:27" ht="24.9" customHeight="1">
      <c r="A28" s="175"/>
      <c r="B28" s="177"/>
      <c r="C28" s="58">
        <v>4</v>
      </c>
      <c r="D28" s="62" t="s">
        <v>171</v>
      </c>
      <c r="E28" s="62">
        <v>59933775.120200001</v>
      </c>
      <c r="F28" s="62">
        <v>0</v>
      </c>
      <c r="G28" s="62">
        <v>59475016.145400003</v>
      </c>
      <c r="H28" s="62">
        <v>5217393.6177000003</v>
      </c>
      <c r="I28" s="62">
        <v>3582263.7379999999</v>
      </c>
      <c r="J28" s="62">
        <v>0</v>
      </c>
      <c r="K28" s="62">
        <f t="shared" si="8"/>
        <v>3582263.7379999999</v>
      </c>
      <c r="L28" s="62">
        <v>180184020.63080001</v>
      </c>
      <c r="M28" s="67">
        <f t="shared" si="3"/>
        <v>308392469.25209999</v>
      </c>
      <c r="N28" s="66"/>
      <c r="O28" s="177"/>
      <c r="P28" s="68">
        <v>2</v>
      </c>
      <c r="Q28" s="177"/>
      <c r="R28" s="62" t="s">
        <v>172</v>
      </c>
      <c r="S28" s="62">
        <v>65933312.744499996</v>
      </c>
      <c r="T28" s="62">
        <v>0</v>
      </c>
      <c r="U28" s="62">
        <v>65428630.720100001</v>
      </c>
      <c r="V28" s="62">
        <v>5732607.9415999996</v>
      </c>
      <c r="W28" s="62">
        <v>3940858.3039000002</v>
      </c>
      <c r="X28" s="62">
        <v>0</v>
      </c>
      <c r="Y28" s="62">
        <f t="shared" si="10"/>
        <v>3940858.3039000002</v>
      </c>
      <c r="Z28" s="62">
        <v>191690526.43700001</v>
      </c>
      <c r="AA28" s="67">
        <f t="shared" si="5"/>
        <v>332725936.14709997</v>
      </c>
    </row>
    <row r="29" spans="1:27" ht="24.9" customHeight="1">
      <c r="A29" s="175"/>
      <c r="B29" s="177"/>
      <c r="C29" s="58">
        <v>5</v>
      </c>
      <c r="D29" s="62" t="s">
        <v>173</v>
      </c>
      <c r="E29" s="62">
        <v>59306618.192500003</v>
      </c>
      <c r="F29" s="62">
        <v>0</v>
      </c>
      <c r="G29" s="62">
        <v>58852659.747500002</v>
      </c>
      <c r="H29" s="62">
        <v>5399287.2445</v>
      </c>
      <c r="I29" s="62">
        <v>3544778.3382000001</v>
      </c>
      <c r="J29" s="62">
        <v>0</v>
      </c>
      <c r="K29" s="62">
        <f t="shared" si="8"/>
        <v>3544778.3382000001</v>
      </c>
      <c r="L29" s="62">
        <v>186494377.40619999</v>
      </c>
      <c r="M29" s="67">
        <f t="shared" si="3"/>
        <v>313597720.9289</v>
      </c>
      <c r="N29" s="66"/>
      <c r="O29" s="177"/>
      <c r="P29" s="68">
        <v>3</v>
      </c>
      <c r="Q29" s="177"/>
      <c r="R29" s="62" t="s">
        <v>174</v>
      </c>
      <c r="S29" s="62">
        <v>71729215.375499994</v>
      </c>
      <c r="T29" s="62">
        <v>0</v>
      </c>
      <c r="U29" s="62">
        <v>71180169.011600003</v>
      </c>
      <c r="V29" s="62">
        <v>6002703.4858999997</v>
      </c>
      <c r="W29" s="62">
        <v>4287281.5316000003</v>
      </c>
      <c r="X29" s="62">
        <v>0</v>
      </c>
      <c r="Y29" s="62">
        <f t="shared" si="10"/>
        <v>4287281.5316000003</v>
      </c>
      <c r="Z29" s="62">
        <v>201060834.11559999</v>
      </c>
      <c r="AA29" s="67">
        <f t="shared" si="5"/>
        <v>354260203.52020001</v>
      </c>
    </row>
    <row r="30" spans="1:27" ht="24.9" customHeight="1">
      <c r="A30" s="175"/>
      <c r="B30" s="177"/>
      <c r="C30" s="58">
        <v>6</v>
      </c>
      <c r="D30" s="62" t="s">
        <v>175</v>
      </c>
      <c r="E30" s="62">
        <v>63407320.9833</v>
      </c>
      <c r="F30" s="62">
        <v>0</v>
      </c>
      <c r="G30" s="62">
        <v>62921973.989699997</v>
      </c>
      <c r="H30" s="62">
        <v>5746339.4875999996</v>
      </c>
      <c r="I30" s="62">
        <v>3789878.8492000001</v>
      </c>
      <c r="J30" s="62">
        <v>0</v>
      </c>
      <c r="K30" s="62">
        <f t="shared" si="8"/>
        <v>3789878.8492000001</v>
      </c>
      <c r="L30" s="62">
        <v>198534510.4869</v>
      </c>
      <c r="M30" s="67">
        <f t="shared" si="3"/>
        <v>334400023.7967</v>
      </c>
      <c r="N30" s="66"/>
      <c r="O30" s="177"/>
      <c r="P30" s="68">
        <v>4</v>
      </c>
      <c r="Q30" s="177"/>
      <c r="R30" s="62" t="s">
        <v>176</v>
      </c>
      <c r="S30" s="62">
        <v>67253273.099800006</v>
      </c>
      <c r="T30" s="62">
        <v>0</v>
      </c>
      <c r="U30" s="62">
        <v>66738487.529299997</v>
      </c>
      <c r="V30" s="62">
        <v>5874833.3952000001</v>
      </c>
      <c r="W30" s="62">
        <v>4019752.8188999998</v>
      </c>
      <c r="X30" s="62">
        <v>0</v>
      </c>
      <c r="Y30" s="62">
        <f t="shared" si="10"/>
        <v>4019752.8188999998</v>
      </c>
      <c r="Z30" s="62">
        <v>196624692.4686</v>
      </c>
      <c r="AA30" s="67">
        <f t="shared" si="5"/>
        <v>340511039.3118</v>
      </c>
    </row>
    <row r="31" spans="1:27" ht="24.9" customHeight="1">
      <c r="A31" s="175"/>
      <c r="B31" s="177"/>
      <c r="C31" s="58">
        <v>7</v>
      </c>
      <c r="D31" s="62" t="s">
        <v>177</v>
      </c>
      <c r="E31" s="62">
        <v>69065775.124300003</v>
      </c>
      <c r="F31" s="62">
        <v>0</v>
      </c>
      <c r="G31" s="62">
        <v>68537115.881300002</v>
      </c>
      <c r="H31" s="62">
        <v>5650500.5613000002</v>
      </c>
      <c r="I31" s="62">
        <v>4128086.7300999998</v>
      </c>
      <c r="J31" s="62">
        <v>0</v>
      </c>
      <c r="K31" s="62">
        <f t="shared" si="8"/>
        <v>4128086.7300999998</v>
      </c>
      <c r="L31" s="62">
        <v>195209612.14700001</v>
      </c>
      <c r="M31" s="67">
        <f t="shared" si="3"/>
        <v>342591090.44400001</v>
      </c>
      <c r="N31" s="66"/>
      <c r="O31" s="177"/>
      <c r="P31" s="68">
        <v>5</v>
      </c>
      <c r="Q31" s="177"/>
      <c r="R31" s="62" t="s">
        <v>178</v>
      </c>
      <c r="S31" s="62">
        <v>62896484.792499997</v>
      </c>
      <c r="T31" s="62">
        <v>0</v>
      </c>
      <c r="U31" s="62">
        <v>62415047.959600002</v>
      </c>
      <c r="V31" s="62">
        <v>5376003.9034000002</v>
      </c>
      <c r="W31" s="62">
        <v>3759345.9826000002</v>
      </c>
      <c r="X31" s="62">
        <v>0</v>
      </c>
      <c r="Y31" s="62">
        <f t="shared" si="10"/>
        <v>3759345.9826000002</v>
      </c>
      <c r="Z31" s="62">
        <v>179319017.0695</v>
      </c>
      <c r="AA31" s="67">
        <f t="shared" si="5"/>
        <v>313765899.7076</v>
      </c>
    </row>
    <row r="32" spans="1:27" ht="24.9" customHeight="1">
      <c r="A32" s="175"/>
      <c r="B32" s="177"/>
      <c r="C32" s="58">
        <v>8</v>
      </c>
      <c r="D32" s="62" t="s">
        <v>179</v>
      </c>
      <c r="E32" s="62">
        <v>72248562.199699998</v>
      </c>
      <c r="F32" s="62">
        <v>0</v>
      </c>
      <c r="G32" s="62">
        <v>71695540.531100005</v>
      </c>
      <c r="H32" s="62">
        <v>5643273.0733000003</v>
      </c>
      <c r="I32" s="62">
        <v>4318323.0818999996</v>
      </c>
      <c r="J32" s="62">
        <v>0</v>
      </c>
      <c r="K32" s="62">
        <f t="shared" si="8"/>
        <v>4318323.0818999996</v>
      </c>
      <c r="L32" s="62">
        <v>194958872.03659999</v>
      </c>
      <c r="M32" s="67">
        <f t="shared" si="3"/>
        <v>348864570.92259997</v>
      </c>
      <c r="N32" s="66"/>
      <c r="O32" s="177"/>
      <c r="P32" s="68">
        <v>6</v>
      </c>
      <c r="Q32" s="177"/>
      <c r="R32" s="62" t="s">
        <v>180</v>
      </c>
      <c r="S32" s="62">
        <v>58832410.982500002</v>
      </c>
      <c r="T32" s="62">
        <v>0</v>
      </c>
      <c r="U32" s="62">
        <v>58382082.324100003</v>
      </c>
      <c r="V32" s="62">
        <v>5212826.4822000004</v>
      </c>
      <c r="W32" s="62">
        <v>3516434.7991999998</v>
      </c>
      <c r="X32" s="62">
        <v>0</v>
      </c>
      <c r="Y32" s="62">
        <f t="shared" si="10"/>
        <v>3516434.7991999998</v>
      </c>
      <c r="Z32" s="62">
        <v>173657973.505</v>
      </c>
      <c r="AA32" s="67">
        <f t="shared" si="5"/>
        <v>299601728.09299999</v>
      </c>
    </row>
    <row r="33" spans="1:27" ht="24.9" customHeight="1">
      <c r="A33" s="175"/>
      <c r="B33" s="177"/>
      <c r="C33" s="58">
        <v>9</v>
      </c>
      <c r="D33" s="62" t="s">
        <v>181</v>
      </c>
      <c r="E33" s="62">
        <v>62816530.126599997</v>
      </c>
      <c r="F33" s="62">
        <v>0</v>
      </c>
      <c r="G33" s="62">
        <v>62335705.301200002</v>
      </c>
      <c r="H33" s="62">
        <v>5972815.5367999999</v>
      </c>
      <c r="I33" s="62">
        <v>3754567.0628</v>
      </c>
      <c r="J33" s="62">
        <v>0</v>
      </c>
      <c r="K33" s="62">
        <f t="shared" si="8"/>
        <v>3754567.0628</v>
      </c>
      <c r="L33" s="62">
        <v>206391545.92179999</v>
      </c>
      <c r="M33" s="67">
        <f t="shared" si="3"/>
        <v>341271163.94919997</v>
      </c>
      <c r="N33" s="66"/>
      <c r="O33" s="177"/>
      <c r="P33" s="68">
        <v>7</v>
      </c>
      <c r="Q33" s="177"/>
      <c r="R33" s="62" t="s">
        <v>182</v>
      </c>
      <c r="S33" s="62">
        <v>59024941.954800002</v>
      </c>
      <c r="T33" s="62">
        <v>0</v>
      </c>
      <c r="U33" s="62">
        <v>58573139.581200004</v>
      </c>
      <c r="V33" s="62">
        <v>4948054.7078</v>
      </c>
      <c r="W33" s="62">
        <v>3527942.446</v>
      </c>
      <c r="X33" s="62">
        <v>0</v>
      </c>
      <c r="Y33" s="62">
        <f t="shared" si="10"/>
        <v>3527942.446</v>
      </c>
      <c r="Z33" s="62">
        <v>164472361.0686</v>
      </c>
      <c r="AA33" s="67">
        <f t="shared" si="5"/>
        <v>290546439.75840002</v>
      </c>
    </row>
    <row r="34" spans="1:27" ht="24.9" customHeight="1">
      <c r="A34" s="175"/>
      <c r="B34" s="177"/>
      <c r="C34" s="58">
        <v>10</v>
      </c>
      <c r="D34" s="62" t="s">
        <v>183</v>
      </c>
      <c r="E34" s="62">
        <v>56243941.782300003</v>
      </c>
      <c r="F34" s="62">
        <v>0</v>
      </c>
      <c r="G34" s="62">
        <v>55813426.384000003</v>
      </c>
      <c r="H34" s="62">
        <v>5027110.3492999999</v>
      </c>
      <c r="I34" s="62">
        <v>3361721.0449999999</v>
      </c>
      <c r="J34" s="62">
        <v>0</v>
      </c>
      <c r="K34" s="62">
        <f t="shared" si="8"/>
        <v>3361721.0449999999</v>
      </c>
      <c r="L34" s="62">
        <v>173582605.65689999</v>
      </c>
      <c r="M34" s="67">
        <f t="shared" si="3"/>
        <v>294028805.21749997</v>
      </c>
      <c r="N34" s="66"/>
      <c r="O34" s="177"/>
      <c r="P34" s="68">
        <v>8</v>
      </c>
      <c r="Q34" s="177"/>
      <c r="R34" s="62" t="s">
        <v>184</v>
      </c>
      <c r="S34" s="62">
        <v>63197996.979900002</v>
      </c>
      <c r="T34" s="62">
        <v>0</v>
      </c>
      <c r="U34" s="62">
        <v>62714252.242600001</v>
      </c>
      <c r="V34" s="62">
        <v>5302766.0959000001</v>
      </c>
      <c r="W34" s="62">
        <v>3777367.4767</v>
      </c>
      <c r="X34" s="62">
        <v>0</v>
      </c>
      <c r="Y34" s="62">
        <f t="shared" si="10"/>
        <v>3777367.4767</v>
      </c>
      <c r="Z34" s="62">
        <v>176778209.54960001</v>
      </c>
      <c r="AA34" s="67">
        <f t="shared" si="5"/>
        <v>311770592.34469998</v>
      </c>
    </row>
    <row r="35" spans="1:27" ht="24.9" customHeight="1">
      <c r="A35" s="175"/>
      <c r="B35" s="177"/>
      <c r="C35" s="58">
        <v>11</v>
      </c>
      <c r="D35" s="62" t="s">
        <v>185</v>
      </c>
      <c r="E35" s="62">
        <v>57156420.961300001</v>
      </c>
      <c r="F35" s="62">
        <v>0</v>
      </c>
      <c r="G35" s="62">
        <v>56718921.053599998</v>
      </c>
      <c r="H35" s="62">
        <v>5270874.8154999996</v>
      </c>
      <c r="I35" s="62">
        <v>3416260.2604</v>
      </c>
      <c r="J35" s="62">
        <v>0</v>
      </c>
      <c r="K35" s="62">
        <f t="shared" si="8"/>
        <v>3416260.2604</v>
      </c>
      <c r="L35" s="62">
        <v>182039420.6514</v>
      </c>
      <c r="M35" s="67">
        <f t="shared" si="3"/>
        <v>304601897.74220002</v>
      </c>
      <c r="N35" s="66"/>
      <c r="O35" s="177"/>
      <c r="P35" s="68">
        <v>9</v>
      </c>
      <c r="Q35" s="177"/>
      <c r="R35" s="62" t="s">
        <v>186</v>
      </c>
      <c r="S35" s="62">
        <v>59276716.433200002</v>
      </c>
      <c r="T35" s="62">
        <v>0</v>
      </c>
      <c r="U35" s="62">
        <v>58822986.869099997</v>
      </c>
      <c r="V35" s="62">
        <v>5081005.0696</v>
      </c>
      <c r="W35" s="62">
        <v>3542991.0991000002</v>
      </c>
      <c r="X35" s="62">
        <v>0</v>
      </c>
      <c r="Y35" s="62">
        <f t="shared" si="10"/>
        <v>3542991.0991000002</v>
      </c>
      <c r="Z35" s="62">
        <v>169084750.35820001</v>
      </c>
      <c r="AA35" s="67">
        <f t="shared" si="5"/>
        <v>295808449.82920003</v>
      </c>
    </row>
    <row r="36" spans="1:27" ht="24.9" customHeight="1">
      <c r="A36" s="175"/>
      <c r="B36" s="177"/>
      <c r="C36" s="58">
        <v>12</v>
      </c>
      <c r="D36" s="62" t="s">
        <v>187</v>
      </c>
      <c r="E36" s="62">
        <v>55959815.653099999</v>
      </c>
      <c r="F36" s="62">
        <v>0</v>
      </c>
      <c r="G36" s="62">
        <v>55531475.078699999</v>
      </c>
      <c r="H36" s="62">
        <v>5009534.1610000003</v>
      </c>
      <c r="I36" s="62">
        <v>3344738.7220000001</v>
      </c>
      <c r="J36" s="62">
        <v>0</v>
      </c>
      <c r="K36" s="62">
        <f t="shared" si="8"/>
        <v>3344738.7220000001</v>
      </c>
      <c r="L36" s="62">
        <v>172972842.5706</v>
      </c>
      <c r="M36" s="67">
        <f t="shared" si="3"/>
        <v>292818406.18540001</v>
      </c>
      <c r="N36" s="66"/>
      <c r="O36" s="177"/>
      <c r="P36" s="68">
        <v>10</v>
      </c>
      <c r="Q36" s="177"/>
      <c r="R36" s="62" t="s">
        <v>188</v>
      </c>
      <c r="S36" s="62">
        <v>71469554.642000005</v>
      </c>
      <c r="T36" s="62">
        <v>0</v>
      </c>
      <c r="U36" s="62">
        <v>70922495.833399996</v>
      </c>
      <c r="V36" s="62">
        <v>6121608.3924000002</v>
      </c>
      <c r="W36" s="62">
        <v>4271761.5142999999</v>
      </c>
      <c r="X36" s="62">
        <v>0</v>
      </c>
      <c r="Y36" s="62">
        <f t="shared" si="10"/>
        <v>4271761.5142999999</v>
      </c>
      <c r="Z36" s="62">
        <v>205185950.51069999</v>
      </c>
      <c r="AA36" s="67">
        <f t="shared" si="5"/>
        <v>357971370.89279997</v>
      </c>
    </row>
    <row r="37" spans="1:27" ht="24.9" customHeight="1">
      <c r="A37" s="175"/>
      <c r="B37" s="177"/>
      <c r="C37" s="58">
        <v>13</v>
      </c>
      <c r="D37" s="62" t="s">
        <v>189</v>
      </c>
      <c r="E37" s="62">
        <v>64886609.317900002</v>
      </c>
      <c r="F37" s="62">
        <v>0</v>
      </c>
      <c r="G37" s="62">
        <v>64389939.213100001</v>
      </c>
      <c r="H37" s="62">
        <v>5473443.7067</v>
      </c>
      <c r="I37" s="62">
        <v>3878296.4558999999</v>
      </c>
      <c r="J37" s="62">
        <v>0</v>
      </c>
      <c r="K37" s="62">
        <f t="shared" si="8"/>
        <v>3878296.4558999999</v>
      </c>
      <c r="L37" s="62">
        <v>189067055.4149</v>
      </c>
      <c r="M37" s="67">
        <f t="shared" si="3"/>
        <v>327695344.1085</v>
      </c>
      <c r="N37" s="66"/>
      <c r="O37" s="177"/>
      <c r="P37" s="68">
        <v>11</v>
      </c>
      <c r="Q37" s="177"/>
      <c r="R37" s="62" t="s">
        <v>190</v>
      </c>
      <c r="S37" s="62">
        <v>58985046.053499997</v>
      </c>
      <c r="T37" s="62">
        <v>0</v>
      </c>
      <c r="U37" s="62">
        <v>58533549.060400002</v>
      </c>
      <c r="V37" s="62">
        <v>5018138.0986000001</v>
      </c>
      <c r="W37" s="62">
        <v>3525557.8533999999</v>
      </c>
      <c r="X37" s="62">
        <v>0</v>
      </c>
      <c r="Y37" s="62">
        <f t="shared" si="10"/>
        <v>3525557.8533999999</v>
      </c>
      <c r="Z37" s="62">
        <v>166903733.77770001</v>
      </c>
      <c r="AA37" s="67">
        <f t="shared" si="5"/>
        <v>292966024.84359998</v>
      </c>
    </row>
    <row r="38" spans="1:27" ht="24.9" customHeight="1">
      <c r="A38" s="175"/>
      <c r="B38" s="177"/>
      <c r="C38" s="58">
        <v>14</v>
      </c>
      <c r="D38" s="62" t="s">
        <v>191</v>
      </c>
      <c r="E38" s="62">
        <v>62903724.9366</v>
      </c>
      <c r="F38" s="62">
        <v>0</v>
      </c>
      <c r="G38" s="62">
        <v>62422232.684500001</v>
      </c>
      <c r="H38" s="62">
        <v>5497494.7504000003</v>
      </c>
      <c r="I38" s="62">
        <v>3759778.7286</v>
      </c>
      <c r="J38" s="62">
        <v>0</v>
      </c>
      <c r="K38" s="62">
        <f t="shared" si="8"/>
        <v>3759778.7286</v>
      </c>
      <c r="L38" s="62">
        <v>189901447.8497</v>
      </c>
      <c r="M38" s="67">
        <f t="shared" si="3"/>
        <v>324484678.94980001</v>
      </c>
      <c r="N38" s="66"/>
      <c r="O38" s="177"/>
      <c r="P38" s="68">
        <v>12</v>
      </c>
      <c r="Q38" s="177"/>
      <c r="R38" s="62" t="s">
        <v>192</v>
      </c>
      <c r="S38" s="62">
        <v>65513035.229099996</v>
      </c>
      <c r="T38" s="62">
        <v>0</v>
      </c>
      <c r="U38" s="62">
        <v>65011570.190200001</v>
      </c>
      <c r="V38" s="62">
        <v>5567648.5515999999</v>
      </c>
      <c r="W38" s="62">
        <v>3915738.1625999999</v>
      </c>
      <c r="X38" s="62">
        <v>0</v>
      </c>
      <c r="Y38" s="62">
        <f t="shared" si="10"/>
        <v>3915738.1625999999</v>
      </c>
      <c r="Z38" s="62">
        <v>185967661.80399999</v>
      </c>
      <c r="AA38" s="67">
        <f t="shared" si="5"/>
        <v>325975653.9375</v>
      </c>
    </row>
    <row r="39" spans="1:27" ht="24.9" customHeight="1">
      <c r="A39" s="175"/>
      <c r="B39" s="177"/>
      <c r="C39" s="58">
        <v>15</v>
      </c>
      <c r="D39" s="62" t="s">
        <v>193</v>
      </c>
      <c r="E39" s="62">
        <v>60025288.799699999</v>
      </c>
      <c r="F39" s="62">
        <v>0</v>
      </c>
      <c r="G39" s="62">
        <v>59565829.339699998</v>
      </c>
      <c r="H39" s="62">
        <v>5450676.5659999996</v>
      </c>
      <c r="I39" s="62">
        <v>3587733.5441999999</v>
      </c>
      <c r="J39" s="62">
        <v>0</v>
      </c>
      <c r="K39" s="62">
        <f t="shared" si="8"/>
        <v>3587733.5441999999</v>
      </c>
      <c r="L39" s="62">
        <v>188277204.868</v>
      </c>
      <c r="M39" s="67">
        <f t="shared" si="3"/>
        <v>316906733.11760002</v>
      </c>
      <c r="N39" s="66"/>
      <c r="O39" s="177"/>
      <c r="P39" s="68">
        <v>13</v>
      </c>
      <c r="Q39" s="177"/>
      <c r="R39" s="62" t="s">
        <v>194</v>
      </c>
      <c r="S39" s="62">
        <v>71394356.380899996</v>
      </c>
      <c r="T39" s="62">
        <v>0</v>
      </c>
      <c r="U39" s="62">
        <v>70847873.172099993</v>
      </c>
      <c r="V39" s="62">
        <v>5859448.6963</v>
      </c>
      <c r="W39" s="62">
        <v>4267266.8865999999</v>
      </c>
      <c r="X39" s="62">
        <v>0</v>
      </c>
      <c r="Y39" s="62">
        <f t="shared" si="10"/>
        <v>4267266.8865999999</v>
      </c>
      <c r="Z39" s="62">
        <v>196090957.7773</v>
      </c>
      <c r="AA39" s="67">
        <f t="shared" si="5"/>
        <v>348459902.91320002</v>
      </c>
    </row>
    <row r="40" spans="1:27" ht="24.9" customHeight="1">
      <c r="A40" s="175"/>
      <c r="B40" s="177"/>
      <c r="C40" s="58">
        <v>16</v>
      </c>
      <c r="D40" s="62" t="s">
        <v>195</v>
      </c>
      <c r="E40" s="62">
        <v>55921058.300399996</v>
      </c>
      <c r="F40" s="62">
        <v>0</v>
      </c>
      <c r="G40" s="62">
        <v>55493014.391599998</v>
      </c>
      <c r="H40" s="62">
        <v>5205683.5376000004</v>
      </c>
      <c r="I40" s="62">
        <v>3342422.1806999999</v>
      </c>
      <c r="J40" s="62">
        <v>0</v>
      </c>
      <c r="K40" s="62">
        <f t="shared" si="8"/>
        <v>3342422.1806999999</v>
      </c>
      <c r="L40" s="62">
        <v>179777767.89449999</v>
      </c>
      <c r="M40" s="67">
        <f t="shared" si="3"/>
        <v>299739946.30479997</v>
      </c>
      <c r="N40" s="66"/>
      <c r="O40" s="177"/>
      <c r="P40" s="68">
        <v>14</v>
      </c>
      <c r="Q40" s="177"/>
      <c r="R40" s="62" t="s">
        <v>196</v>
      </c>
      <c r="S40" s="62">
        <v>71227421.648000002</v>
      </c>
      <c r="T40" s="62">
        <v>0</v>
      </c>
      <c r="U40" s="62">
        <v>70682216.229699999</v>
      </c>
      <c r="V40" s="62">
        <v>6186356.9452</v>
      </c>
      <c r="W40" s="62">
        <v>4257289.1363000004</v>
      </c>
      <c r="X40" s="62">
        <v>0</v>
      </c>
      <c r="Y40" s="62">
        <f t="shared" si="10"/>
        <v>4257289.1363000004</v>
      </c>
      <c r="Z40" s="62">
        <v>207432243.99590001</v>
      </c>
      <c r="AA40" s="67">
        <f t="shared" si="5"/>
        <v>359785527.9551</v>
      </c>
    </row>
    <row r="41" spans="1:27" ht="24.9" customHeight="1">
      <c r="A41" s="175"/>
      <c r="B41" s="177"/>
      <c r="C41" s="58">
        <v>17</v>
      </c>
      <c r="D41" s="62" t="s">
        <v>197</v>
      </c>
      <c r="E41" s="62">
        <v>53144970.019500002</v>
      </c>
      <c r="F41" s="62">
        <v>0</v>
      </c>
      <c r="G41" s="62">
        <v>52738175.488200001</v>
      </c>
      <c r="H41" s="62">
        <v>4782726.0679000001</v>
      </c>
      <c r="I41" s="62">
        <v>3176494.3651999999</v>
      </c>
      <c r="J41" s="62">
        <v>0</v>
      </c>
      <c r="K41" s="62">
        <f t="shared" si="8"/>
        <v>3176494.3651999999</v>
      </c>
      <c r="L41" s="62">
        <v>165104287.68189999</v>
      </c>
      <c r="M41" s="67">
        <f t="shared" si="3"/>
        <v>278946653.62269998</v>
      </c>
      <c r="N41" s="66"/>
      <c r="O41" s="177"/>
      <c r="P41" s="68">
        <v>15</v>
      </c>
      <c r="Q41" s="177"/>
      <c r="R41" s="62" t="s">
        <v>198</v>
      </c>
      <c r="S41" s="62">
        <v>62199730.027800001</v>
      </c>
      <c r="T41" s="62">
        <v>0</v>
      </c>
      <c r="U41" s="62">
        <v>61723626.4564</v>
      </c>
      <c r="V41" s="62">
        <v>5568556.1381999999</v>
      </c>
      <c r="W41" s="62">
        <v>3717700.6945000002</v>
      </c>
      <c r="X41" s="62">
        <v>0</v>
      </c>
      <c r="Y41" s="62">
        <f t="shared" si="10"/>
        <v>3717700.6945000002</v>
      </c>
      <c r="Z41" s="62">
        <v>185999148.3109</v>
      </c>
      <c r="AA41" s="67">
        <f t="shared" si="5"/>
        <v>319208761.62779999</v>
      </c>
    </row>
    <row r="42" spans="1:27" ht="24.9" customHeight="1">
      <c r="A42" s="175"/>
      <c r="B42" s="177"/>
      <c r="C42" s="58">
        <v>18</v>
      </c>
      <c r="D42" s="62" t="s">
        <v>199</v>
      </c>
      <c r="E42" s="62">
        <v>60204501.945100002</v>
      </c>
      <c r="F42" s="62">
        <v>0</v>
      </c>
      <c r="G42" s="62">
        <v>59743670.7104</v>
      </c>
      <c r="H42" s="62">
        <v>5428507.1042999998</v>
      </c>
      <c r="I42" s="62">
        <v>3598445.1797000002</v>
      </c>
      <c r="J42" s="62">
        <v>0</v>
      </c>
      <c r="K42" s="62">
        <f t="shared" si="8"/>
        <v>3598445.1797000002</v>
      </c>
      <c r="L42" s="62">
        <v>187508089.338</v>
      </c>
      <c r="M42" s="67">
        <f t="shared" si="3"/>
        <v>316483214.27749997</v>
      </c>
      <c r="N42" s="66"/>
      <c r="O42" s="177"/>
      <c r="P42" s="68">
        <v>16</v>
      </c>
      <c r="Q42" s="177"/>
      <c r="R42" s="62" t="s">
        <v>200</v>
      </c>
      <c r="S42" s="62">
        <v>70072679.651299998</v>
      </c>
      <c r="T42" s="62">
        <v>0</v>
      </c>
      <c r="U42" s="62">
        <v>69536313.126499996</v>
      </c>
      <c r="V42" s="62">
        <v>5568500.7975000003</v>
      </c>
      <c r="W42" s="62">
        <v>4188269.7832999998</v>
      </c>
      <c r="X42" s="62">
        <v>0</v>
      </c>
      <c r="Y42" s="62">
        <f t="shared" si="10"/>
        <v>4188269.7832999998</v>
      </c>
      <c r="Z42" s="62">
        <v>185997228.40200001</v>
      </c>
      <c r="AA42" s="67">
        <f t="shared" si="5"/>
        <v>335362991.76059997</v>
      </c>
    </row>
    <row r="43" spans="1:27" ht="24.9" customHeight="1">
      <c r="A43" s="175"/>
      <c r="B43" s="177"/>
      <c r="C43" s="58">
        <v>19</v>
      </c>
      <c r="D43" s="62" t="s">
        <v>201</v>
      </c>
      <c r="E43" s="62">
        <v>75780484.712699994</v>
      </c>
      <c r="F43" s="62">
        <v>0</v>
      </c>
      <c r="G43" s="62">
        <v>75200428.185200006</v>
      </c>
      <c r="H43" s="62">
        <v>5911387.4226000002</v>
      </c>
      <c r="I43" s="62">
        <v>4529427.3870000001</v>
      </c>
      <c r="J43" s="62">
        <v>0</v>
      </c>
      <c r="K43" s="62">
        <f t="shared" si="8"/>
        <v>4529427.3870000001</v>
      </c>
      <c r="L43" s="62">
        <v>204260446.9743</v>
      </c>
      <c r="M43" s="67">
        <f t="shared" si="3"/>
        <v>365682174.68180001</v>
      </c>
      <c r="N43" s="66"/>
      <c r="O43" s="177"/>
      <c r="P43" s="68">
        <v>17</v>
      </c>
      <c r="Q43" s="177"/>
      <c r="R43" s="62" t="s">
        <v>202</v>
      </c>
      <c r="S43" s="62">
        <v>72335058.564799994</v>
      </c>
      <c r="T43" s="62">
        <v>0</v>
      </c>
      <c r="U43" s="62">
        <v>71781374.815599993</v>
      </c>
      <c r="V43" s="62">
        <v>5935254.3097000001</v>
      </c>
      <c r="W43" s="62">
        <v>4323493.0014000004</v>
      </c>
      <c r="X43" s="62">
        <v>0</v>
      </c>
      <c r="Y43" s="62">
        <f t="shared" si="10"/>
        <v>4323493.0014000004</v>
      </c>
      <c r="Z43" s="62">
        <v>198720849.07300001</v>
      </c>
      <c r="AA43" s="67">
        <f t="shared" si="5"/>
        <v>353096029.76450002</v>
      </c>
    </row>
    <row r="44" spans="1:27" ht="24.9" customHeight="1">
      <c r="A44" s="175"/>
      <c r="B44" s="177"/>
      <c r="C44" s="58">
        <v>20</v>
      </c>
      <c r="D44" s="62" t="s">
        <v>203</v>
      </c>
      <c r="E44" s="62">
        <v>64927269.055100001</v>
      </c>
      <c r="F44" s="62">
        <v>0</v>
      </c>
      <c r="G44" s="62">
        <v>64430287.723200001</v>
      </c>
      <c r="H44" s="62">
        <v>4354577.6459999997</v>
      </c>
      <c r="I44" s="62">
        <v>3880726.7034</v>
      </c>
      <c r="J44" s="62">
        <v>0</v>
      </c>
      <c r="K44" s="62">
        <f t="shared" si="8"/>
        <v>3880726.7034</v>
      </c>
      <c r="L44" s="62">
        <v>150250720.00870001</v>
      </c>
      <c r="M44" s="67">
        <f t="shared" si="3"/>
        <v>287843581.13639998</v>
      </c>
      <c r="N44" s="66"/>
      <c r="O44" s="177"/>
      <c r="P44" s="68">
        <v>18</v>
      </c>
      <c r="Q44" s="177"/>
      <c r="R44" s="62" t="s">
        <v>204</v>
      </c>
      <c r="S44" s="62">
        <v>69244538.426400006</v>
      </c>
      <c r="T44" s="62">
        <v>0</v>
      </c>
      <c r="U44" s="62">
        <v>68714510.851899996</v>
      </c>
      <c r="V44" s="62">
        <v>5730682.0872</v>
      </c>
      <c r="W44" s="62">
        <v>4138771.4783999999</v>
      </c>
      <c r="X44" s="62">
        <v>0</v>
      </c>
      <c r="Y44" s="62">
        <f t="shared" si="10"/>
        <v>4138771.4783999999</v>
      </c>
      <c r="Z44" s="62">
        <v>191623713.60519999</v>
      </c>
      <c r="AA44" s="67">
        <f t="shared" si="5"/>
        <v>339452216.44910002</v>
      </c>
    </row>
    <row r="45" spans="1:27" ht="24.9" customHeight="1">
      <c r="A45" s="175"/>
      <c r="B45" s="177"/>
      <c r="C45" s="64">
        <v>21</v>
      </c>
      <c r="D45" s="62" t="s">
        <v>205</v>
      </c>
      <c r="E45" s="62">
        <v>62919422.208099999</v>
      </c>
      <c r="F45" s="62">
        <v>0</v>
      </c>
      <c r="G45" s="62">
        <v>62437809.802199997</v>
      </c>
      <c r="H45" s="62">
        <v>5932527.5483999997</v>
      </c>
      <c r="I45" s="62">
        <v>3760716.9602999999</v>
      </c>
      <c r="J45" s="62">
        <v>0</v>
      </c>
      <c r="K45" s="62">
        <f t="shared" si="8"/>
        <v>3760716.9602999999</v>
      </c>
      <c r="L45" s="62">
        <v>204993852.19769999</v>
      </c>
      <c r="M45" s="67">
        <f t="shared" si="3"/>
        <v>340044328.71670002</v>
      </c>
      <c r="N45" s="66"/>
      <c r="O45" s="177"/>
      <c r="P45" s="68">
        <v>19</v>
      </c>
      <c r="Q45" s="177"/>
      <c r="R45" s="62" t="s">
        <v>206</v>
      </c>
      <c r="S45" s="62">
        <v>75934534.412900001</v>
      </c>
      <c r="T45" s="62">
        <v>0</v>
      </c>
      <c r="U45" s="62">
        <v>75353298.722499996</v>
      </c>
      <c r="V45" s="62">
        <v>6409578.9644999998</v>
      </c>
      <c r="W45" s="62">
        <v>4538634.9940999998</v>
      </c>
      <c r="X45" s="62">
        <v>0</v>
      </c>
      <c r="Y45" s="62">
        <f t="shared" si="10"/>
        <v>4538634.9940999998</v>
      </c>
      <c r="Z45" s="62">
        <v>215176388.78389999</v>
      </c>
      <c r="AA45" s="67">
        <f t="shared" si="5"/>
        <v>377412435.8779</v>
      </c>
    </row>
    <row r="46" spans="1:27" ht="24.9" customHeight="1">
      <c r="A46" s="58"/>
      <c r="B46" s="173" t="s">
        <v>207</v>
      </c>
      <c r="C46" s="173"/>
      <c r="D46" s="63"/>
      <c r="E46" s="63">
        <f>SUM(E25:E45)</f>
        <v>1331509413.9114001</v>
      </c>
      <c r="F46" s="63">
        <f t="shared" ref="F46:M46" si="11">SUM(F25:F45)</f>
        <v>0</v>
      </c>
      <c r="G46" s="63">
        <f t="shared" si="11"/>
        <v>1321317466.3422999</v>
      </c>
      <c r="H46" s="63">
        <f t="shared" si="11"/>
        <v>114415386.37090001</v>
      </c>
      <c r="I46" s="63">
        <f t="shared" si="11"/>
        <v>79584806.407499999</v>
      </c>
      <c r="J46" s="63">
        <f t="shared" si="11"/>
        <v>0</v>
      </c>
      <c r="K46" s="63">
        <f t="shared" si="11"/>
        <v>79584806.407499999</v>
      </c>
      <c r="L46" s="63">
        <f t="shared" si="11"/>
        <v>3952127558.5426998</v>
      </c>
      <c r="M46" s="63">
        <f t="shared" si="11"/>
        <v>6798954631.5747995</v>
      </c>
      <c r="N46" s="66"/>
      <c r="O46" s="177"/>
      <c r="P46" s="68">
        <v>20</v>
      </c>
      <c r="Q46" s="177"/>
      <c r="R46" s="62" t="s">
        <v>208</v>
      </c>
      <c r="S46" s="62">
        <v>60468377.675499998</v>
      </c>
      <c r="T46" s="62">
        <v>0</v>
      </c>
      <c r="U46" s="62">
        <v>60005526.622100003</v>
      </c>
      <c r="V46" s="62">
        <v>5365799.0888</v>
      </c>
      <c r="W46" s="62">
        <v>3614217.1290000002</v>
      </c>
      <c r="X46" s="62">
        <v>0</v>
      </c>
      <c r="Y46" s="62">
        <f t="shared" si="10"/>
        <v>3614217.1290000002</v>
      </c>
      <c r="Z46" s="62">
        <v>178964985.85699999</v>
      </c>
      <c r="AA46" s="67">
        <f t="shared" si="5"/>
        <v>308418906.37239999</v>
      </c>
    </row>
    <row r="47" spans="1:27" ht="24.9" customHeight="1">
      <c r="A47" s="175">
        <v>3</v>
      </c>
      <c r="B47" s="176" t="s">
        <v>209</v>
      </c>
      <c r="C47" s="65">
        <v>1</v>
      </c>
      <c r="D47" s="62" t="s">
        <v>210</v>
      </c>
      <c r="E47" s="62">
        <v>60417519.626199998</v>
      </c>
      <c r="F47" s="62">
        <v>0</v>
      </c>
      <c r="G47" s="62">
        <v>59955057.862199999</v>
      </c>
      <c r="H47" s="62">
        <v>5265362.0643999996</v>
      </c>
      <c r="I47" s="62">
        <v>3611177.3247000002</v>
      </c>
      <c r="J47" s="62">
        <f>I47/2</f>
        <v>1805588.6623500001</v>
      </c>
      <c r="K47" s="62">
        <f t="shared" si="8"/>
        <v>1805588.6623500001</v>
      </c>
      <c r="L47" s="62">
        <v>176197323.7414</v>
      </c>
      <c r="M47" s="67">
        <f t="shared" si="3"/>
        <v>303640851.95655</v>
      </c>
      <c r="N47" s="66"/>
      <c r="O47" s="177"/>
      <c r="P47" s="68">
        <v>21</v>
      </c>
      <c r="Q47" s="177"/>
      <c r="R47" s="62" t="s">
        <v>105</v>
      </c>
      <c r="S47" s="62">
        <v>83280937.120399997</v>
      </c>
      <c r="T47" s="62">
        <v>0</v>
      </c>
      <c r="U47" s="62">
        <v>82643468.893999994</v>
      </c>
      <c r="V47" s="62">
        <v>7214453.2825999996</v>
      </c>
      <c r="W47" s="62">
        <v>4977732.1804</v>
      </c>
      <c r="X47" s="62">
        <v>0</v>
      </c>
      <c r="Y47" s="62">
        <f t="shared" si="10"/>
        <v>4977732.1804</v>
      </c>
      <c r="Z47" s="62">
        <v>243099544.72310001</v>
      </c>
      <c r="AA47" s="67">
        <f t="shared" si="5"/>
        <v>421216136.20050001</v>
      </c>
    </row>
    <row r="48" spans="1:27" ht="24.9" customHeight="1">
      <c r="A48" s="175"/>
      <c r="B48" s="177"/>
      <c r="C48" s="58">
        <v>2</v>
      </c>
      <c r="D48" s="62" t="s">
        <v>211</v>
      </c>
      <c r="E48" s="62">
        <v>47173907.462099999</v>
      </c>
      <c r="F48" s="62">
        <v>0</v>
      </c>
      <c r="G48" s="62">
        <v>46812818.020000003</v>
      </c>
      <c r="H48" s="62">
        <v>4395993.7604999999</v>
      </c>
      <c r="I48" s="62">
        <v>2819601.7645</v>
      </c>
      <c r="J48" s="62">
        <f t="shared" ref="J48:J77" si="12">I48/2</f>
        <v>1409800.88225</v>
      </c>
      <c r="K48" s="62">
        <f t="shared" si="8"/>
        <v>1409800.88225</v>
      </c>
      <c r="L48" s="62">
        <v>146036705.89820001</v>
      </c>
      <c r="M48" s="67">
        <f t="shared" si="3"/>
        <v>245829226.02305001</v>
      </c>
      <c r="N48" s="66"/>
      <c r="O48" s="177"/>
      <c r="P48" s="68">
        <v>22</v>
      </c>
      <c r="Q48" s="177"/>
      <c r="R48" s="62" t="s">
        <v>212</v>
      </c>
      <c r="S48" s="62">
        <v>58600046.9419</v>
      </c>
      <c r="T48" s="62">
        <v>0</v>
      </c>
      <c r="U48" s="62">
        <v>58151496.898199998</v>
      </c>
      <c r="V48" s="62">
        <v>4991109.7284000004</v>
      </c>
      <c r="W48" s="62">
        <v>3502546.3152000001</v>
      </c>
      <c r="X48" s="62">
        <v>0</v>
      </c>
      <c r="Y48" s="62">
        <f t="shared" si="10"/>
        <v>3502546.3152000001</v>
      </c>
      <c r="Z48" s="62">
        <v>165966050.24079999</v>
      </c>
      <c r="AA48" s="67">
        <f t="shared" si="5"/>
        <v>291211250.12449998</v>
      </c>
    </row>
    <row r="49" spans="1:27" ht="24.9" customHeight="1">
      <c r="A49" s="175"/>
      <c r="B49" s="177"/>
      <c r="C49" s="58">
        <v>3</v>
      </c>
      <c r="D49" s="62" t="s">
        <v>213</v>
      </c>
      <c r="E49" s="62">
        <v>62282922.048299998</v>
      </c>
      <c r="F49" s="62">
        <v>0</v>
      </c>
      <c r="G49" s="62">
        <v>61806181.689199999</v>
      </c>
      <c r="H49" s="62">
        <v>5635779.1272</v>
      </c>
      <c r="I49" s="62">
        <v>3722673.1121</v>
      </c>
      <c r="J49" s="62">
        <f t="shared" si="12"/>
        <v>1861336.55605</v>
      </c>
      <c r="K49" s="62">
        <f t="shared" si="8"/>
        <v>1861336.55605</v>
      </c>
      <c r="L49" s="62">
        <v>189048042.38569999</v>
      </c>
      <c r="M49" s="67">
        <f t="shared" si="3"/>
        <v>320634261.80645001</v>
      </c>
      <c r="N49" s="66"/>
      <c r="O49" s="177"/>
      <c r="P49" s="68">
        <v>23</v>
      </c>
      <c r="Q49" s="177"/>
      <c r="R49" s="62" t="s">
        <v>214</v>
      </c>
      <c r="S49" s="62">
        <v>55361510.195600003</v>
      </c>
      <c r="T49" s="62">
        <v>0</v>
      </c>
      <c r="U49" s="62">
        <v>54937749.3094</v>
      </c>
      <c r="V49" s="62">
        <v>4788408.0196000002</v>
      </c>
      <c r="W49" s="62">
        <v>3308977.7851999998</v>
      </c>
      <c r="X49" s="62">
        <v>0</v>
      </c>
      <c r="Y49" s="62">
        <f t="shared" si="10"/>
        <v>3308977.7851999998</v>
      </c>
      <c r="Z49" s="62">
        <v>158933807.69580001</v>
      </c>
      <c r="AA49" s="67">
        <f t="shared" si="5"/>
        <v>277330453.00559998</v>
      </c>
    </row>
    <row r="50" spans="1:27" ht="24.9" customHeight="1">
      <c r="A50" s="175"/>
      <c r="B50" s="177"/>
      <c r="C50" s="58">
        <v>4</v>
      </c>
      <c r="D50" s="62" t="s">
        <v>215</v>
      </c>
      <c r="E50" s="62">
        <v>47746934.0427</v>
      </c>
      <c r="F50" s="62">
        <v>0</v>
      </c>
      <c r="G50" s="62">
        <v>47381458.407899998</v>
      </c>
      <c r="H50" s="62">
        <v>4551523.1047999999</v>
      </c>
      <c r="I50" s="62">
        <v>2853851.7735000001</v>
      </c>
      <c r="J50" s="62">
        <f t="shared" si="12"/>
        <v>1426925.8867500001</v>
      </c>
      <c r="K50" s="62">
        <f t="shared" si="8"/>
        <v>1426925.8867500001</v>
      </c>
      <c r="L50" s="62">
        <v>151432418.0442</v>
      </c>
      <c r="M50" s="67">
        <f t="shared" si="3"/>
        <v>252539259.48635</v>
      </c>
      <c r="N50" s="66"/>
      <c r="O50" s="177"/>
      <c r="P50" s="68">
        <v>24</v>
      </c>
      <c r="Q50" s="177"/>
      <c r="R50" s="62" t="s">
        <v>216</v>
      </c>
      <c r="S50" s="62">
        <v>67346447.345699996</v>
      </c>
      <c r="T50" s="62">
        <v>0</v>
      </c>
      <c r="U50" s="62">
        <v>66830948.579300001</v>
      </c>
      <c r="V50" s="62">
        <v>5916372.0822000001</v>
      </c>
      <c r="W50" s="62">
        <v>4025321.8777999999</v>
      </c>
      <c r="X50" s="62">
        <v>0</v>
      </c>
      <c r="Y50" s="62">
        <f t="shared" si="10"/>
        <v>4025321.8777999999</v>
      </c>
      <c r="Z50" s="62">
        <v>198065776.13530001</v>
      </c>
      <c r="AA50" s="67">
        <f t="shared" si="5"/>
        <v>342184866.02029997</v>
      </c>
    </row>
    <row r="51" spans="1:27" ht="24.9" customHeight="1">
      <c r="A51" s="175"/>
      <c r="B51" s="177"/>
      <c r="C51" s="58">
        <v>5</v>
      </c>
      <c r="D51" s="62" t="s">
        <v>217</v>
      </c>
      <c r="E51" s="62">
        <v>64164039.055500001</v>
      </c>
      <c r="F51" s="62">
        <v>0</v>
      </c>
      <c r="G51" s="62">
        <v>63672899.815300003</v>
      </c>
      <c r="H51" s="62">
        <v>5858370.2631999999</v>
      </c>
      <c r="I51" s="62">
        <v>3835108.1661999999</v>
      </c>
      <c r="J51" s="62">
        <f t="shared" si="12"/>
        <v>1917554.0830999999</v>
      </c>
      <c r="K51" s="62">
        <f t="shared" si="8"/>
        <v>1917554.0830999999</v>
      </c>
      <c r="L51" s="62">
        <v>196770300.21149999</v>
      </c>
      <c r="M51" s="67">
        <f t="shared" si="3"/>
        <v>332383163.42860001</v>
      </c>
      <c r="N51" s="66"/>
      <c r="O51" s="177"/>
      <c r="P51" s="68">
        <v>25</v>
      </c>
      <c r="Q51" s="177"/>
      <c r="R51" s="62" t="s">
        <v>218</v>
      </c>
      <c r="S51" s="62">
        <v>67017802.268299997</v>
      </c>
      <c r="T51" s="62">
        <v>0</v>
      </c>
      <c r="U51" s="62">
        <v>66504819.093099996</v>
      </c>
      <c r="V51" s="62">
        <v>5714290.1886</v>
      </c>
      <c r="W51" s="62">
        <v>4005678.6408000002</v>
      </c>
      <c r="X51" s="62">
        <v>0</v>
      </c>
      <c r="Y51" s="62">
        <f t="shared" si="10"/>
        <v>4005678.6408000002</v>
      </c>
      <c r="Z51" s="62">
        <v>191055036.57069999</v>
      </c>
      <c r="AA51" s="67">
        <f t="shared" si="5"/>
        <v>334297626.7615</v>
      </c>
    </row>
    <row r="52" spans="1:27" ht="24.9" customHeight="1">
      <c r="A52" s="175"/>
      <c r="B52" s="177"/>
      <c r="C52" s="58">
        <v>6</v>
      </c>
      <c r="D52" s="62" t="s">
        <v>219</v>
      </c>
      <c r="E52" s="62">
        <v>55926187.921499997</v>
      </c>
      <c r="F52" s="62">
        <v>0</v>
      </c>
      <c r="G52" s="62">
        <v>55498104.748400003</v>
      </c>
      <c r="H52" s="62">
        <v>4892676.0352999996</v>
      </c>
      <c r="I52" s="62">
        <v>3342728.78</v>
      </c>
      <c r="J52" s="62">
        <f t="shared" si="12"/>
        <v>1671364.39</v>
      </c>
      <c r="K52" s="62">
        <f t="shared" si="8"/>
        <v>1671364.39</v>
      </c>
      <c r="L52" s="62">
        <v>163267888.82960001</v>
      </c>
      <c r="M52" s="67">
        <f t="shared" si="3"/>
        <v>281256221.92479998</v>
      </c>
      <c r="N52" s="66"/>
      <c r="O52" s="177"/>
      <c r="P52" s="68">
        <v>26</v>
      </c>
      <c r="Q52" s="177"/>
      <c r="R52" s="62" t="s">
        <v>220</v>
      </c>
      <c r="S52" s="62">
        <v>63571201.6259</v>
      </c>
      <c r="T52" s="62">
        <v>0</v>
      </c>
      <c r="U52" s="62">
        <v>63084600.2192</v>
      </c>
      <c r="V52" s="62">
        <v>5648390.5504000001</v>
      </c>
      <c r="W52" s="62">
        <v>3799674.0554</v>
      </c>
      <c r="X52" s="62">
        <v>0</v>
      </c>
      <c r="Y52" s="62">
        <f t="shared" si="10"/>
        <v>3799674.0554</v>
      </c>
      <c r="Z52" s="62">
        <v>188768808.97909999</v>
      </c>
      <c r="AA52" s="67">
        <f t="shared" si="5"/>
        <v>324872675.43000001</v>
      </c>
    </row>
    <row r="53" spans="1:27" ht="24.9" customHeight="1">
      <c r="A53" s="175"/>
      <c r="B53" s="177"/>
      <c r="C53" s="58">
        <v>7</v>
      </c>
      <c r="D53" s="62" t="s">
        <v>221</v>
      </c>
      <c r="E53" s="62">
        <v>63430037.485200003</v>
      </c>
      <c r="F53" s="62">
        <v>0</v>
      </c>
      <c r="G53" s="62">
        <v>62944516.609700002</v>
      </c>
      <c r="H53" s="62">
        <v>5599553.142</v>
      </c>
      <c r="I53" s="62">
        <v>3791236.6228999998</v>
      </c>
      <c r="J53" s="62">
        <f t="shared" si="12"/>
        <v>1895618.3114499999</v>
      </c>
      <c r="K53" s="62">
        <f t="shared" si="8"/>
        <v>1895618.3114499999</v>
      </c>
      <c r="L53" s="62">
        <v>187791269.97940001</v>
      </c>
      <c r="M53" s="67">
        <f t="shared" si="3"/>
        <v>321660995.52775002</v>
      </c>
      <c r="N53" s="66"/>
      <c r="O53" s="177"/>
      <c r="P53" s="68">
        <v>27</v>
      </c>
      <c r="Q53" s="177"/>
      <c r="R53" s="62" t="s">
        <v>222</v>
      </c>
      <c r="S53" s="62">
        <v>64906341.367399998</v>
      </c>
      <c r="T53" s="62">
        <v>0</v>
      </c>
      <c r="U53" s="62">
        <v>64409520.225000001</v>
      </c>
      <c r="V53" s="62">
        <v>5605977.4813000001</v>
      </c>
      <c r="W53" s="62">
        <v>3879475.8476999998</v>
      </c>
      <c r="X53" s="62">
        <v>0</v>
      </c>
      <c r="Y53" s="62">
        <f t="shared" si="10"/>
        <v>3879475.8476999998</v>
      </c>
      <c r="Z53" s="62">
        <v>187297390.75080001</v>
      </c>
      <c r="AA53" s="67">
        <f t="shared" si="5"/>
        <v>326098705.67220002</v>
      </c>
    </row>
    <row r="54" spans="1:27" ht="24.9" customHeight="1">
      <c r="A54" s="175"/>
      <c r="B54" s="177"/>
      <c r="C54" s="58">
        <v>8</v>
      </c>
      <c r="D54" s="62" t="s">
        <v>223</v>
      </c>
      <c r="E54" s="62">
        <v>50823257.802900001</v>
      </c>
      <c r="F54" s="62">
        <v>0</v>
      </c>
      <c r="G54" s="62">
        <v>50434234.658699997</v>
      </c>
      <c r="H54" s="62">
        <v>4560211.5857999995</v>
      </c>
      <c r="I54" s="62">
        <v>3037724.7738999999</v>
      </c>
      <c r="J54" s="62">
        <f t="shared" si="12"/>
        <v>1518862.38695</v>
      </c>
      <c r="K54" s="62">
        <f t="shared" si="8"/>
        <v>1518862.38695</v>
      </c>
      <c r="L54" s="62">
        <v>151733843.75119999</v>
      </c>
      <c r="M54" s="67">
        <f t="shared" si="3"/>
        <v>259070410.18555</v>
      </c>
      <c r="N54" s="66"/>
      <c r="O54" s="177"/>
      <c r="P54" s="68">
        <v>28</v>
      </c>
      <c r="Q54" s="177"/>
      <c r="R54" s="62" t="s">
        <v>224</v>
      </c>
      <c r="S54" s="62">
        <v>54671557.753899999</v>
      </c>
      <c r="T54" s="62">
        <v>0</v>
      </c>
      <c r="U54" s="62">
        <v>54253078.061399996</v>
      </c>
      <c r="V54" s="62">
        <v>4966140.03</v>
      </c>
      <c r="W54" s="62">
        <v>3267739.0743999998</v>
      </c>
      <c r="X54" s="62">
        <v>0</v>
      </c>
      <c r="Y54" s="62">
        <f t="shared" si="10"/>
        <v>3267739.0743999998</v>
      </c>
      <c r="Z54" s="62">
        <v>165099787.31729999</v>
      </c>
      <c r="AA54" s="67">
        <f t="shared" si="5"/>
        <v>282258302.23699999</v>
      </c>
    </row>
    <row r="55" spans="1:27" ht="24.9" customHeight="1">
      <c r="A55" s="175"/>
      <c r="B55" s="177"/>
      <c r="C55" s="58">
        <v>9</v>
      </c>
      <c r="D55" s="62" t="s">
        <v>225</v>
      </c>
      <c r="E55" s="62">
        <v>58982149.202399999</v>
      </c>
      <c r="F55" s="62">
        <v>0</v>
      </c>
      <c r="G55" s="62">
        <v>58530674.383000001</v>
      </c>
      <c r="H55" s="62">
        <v>5243347.5564999999</v>
      </c>
      <c r="I55" s="62">
        <v>3525384.7075999998</v>
      </c>
      <c r="J55" s="62">
        <f t="shared" si="12"/>
        <v>1762692.3537999999</v>
      </c>
      <c r="K55" s="62">
        <f t="shared" si="8"/>
        <v>1762692.3537999999</v>
      </c>
      <c r="L55" s="62">
        <v>175433583.95640001</v>
      </c>
      <c r="M55" s="67">
        <f t="shared" si="3"/>
        <v>299952447.45209998</v>
      </c>
      <c r="N55" s="66"/>
      <c r="O55" s="177"/>
      <c r="P55" s="68">
        <v>29</v>
      </c>
      <c r="Q55" s="177"/>
      <c r="R55" s="62" t="s">
        <v>226</v>
      </c>
      <c r="S55" s="62">
        <v>65417977.784100004</v>
      </c>
      <c r="T55" s="62">
        <v>0</v>
      </c>
      <c r="U55" s="62">
        <v>64917240.355800003</v>
      </c>
      <c r="V55" s="62">
        <v>5590260.7385</v>
      </c>
      <c r="W55" s="62">
        <v>3910056.5441999999</v>
      </c>
      <c r="X55" s="62">
        <v>0</v>
      </c>
      <c r="Y55" s="62">
        <f t="shared" si="10"/>
        <v>3910056.5441999999</v>
      </c>
      <c r="Z55" s="62">
        <v>186752136.60569999</v>
      </c>
      <c r="AA55" s="67">
        <f t="shared" si="5"/>
        <v>326587672.02829999</v>
      </c>
    </row>
    <row r="56" spans="1:27" ht="24.9" customHeight="1">
      <c r="A56" s="175"/>
      <c r="B56" s="177"/>
      <c r="C56" s="58">
        <v>10</v>
      </c>
      <c r="D56" s="62" t="s">
        <v>227</v>
      </c>
      <c r="E56" s="62">
        <v>64169847.7619</v>
      </c>
      <c r="F56" s="62">
        <v>0</v>
      </c>
      <c r="G56" s="62">
        <v>63678664.0594</v>
      </c>
      <c r="H56" s="62">
        <v>5824855.9694999997</v>
      </c>
      <c r="I56" s="62">
        <v>3835455.3547</v>
      </c>
      <c r="J56" s="62">
        <f t="shared" si="12"/>
        <v>1917727.67735</v>
      </c>
      <c r="K56" s="62">
        <f t="shared" si="8"/>
        <v>1917727.67735</v>
      </c>
      <c r="L56" s="62">
        <v>195607603.3443</v>
      </c>
      <c r="M56" s="67">
        <f t="shared" si="3"/>
        <v>331198698.81244999</v>
      </c>
      <c r="N56" s="66"/>
      <c r="O56" s="177"/>
      <c r="P56" s="68">
        <v>30</v>
      </c>
      <c r="Q56" s="177"/>
      <c r="R56" s="62" t="s">
        <v>228</v>
      </c>
      <c r="S56" s="62">
        <v>59010953.413500004</v>
      </c>
      <c r="T56" s="62">
        <v>0</v>
      </c>
      <c r="U56" s="62">
        <v>58559258.114200003</v>
      </c>
      <c r="V56" s="62">
        <v>5391366.466</v>
      </c>
      <c r="W56" s="62">
        <v>3527106.3457999998</v>
      </c>
      <c r="X56" s="62">
        <v>0</v>
      </c>
      <c r="Y56" s="62">
        <f t="shared" si="10"/>
        <v>3527106.3457999998</v>
      </c>
      <c r="Z56" s="62">
        <v>179851983.79730001</v>
      </c>
      <c r="AA56" s="67">
        <f t="shared" si="5"/>
        <v>306340668.13679999</v>
      </c>
    </row>
    <row r="57" spans="1:27" ht="24.9" customHeight="1">
      <c r="A57" s="175"/>
      <c r="B57" s="177"/>
      <c r="C57" s="58">
        <v>11</v>
      </c>
      <c r="D57" s="62" t="s">
        <v>229</v>
      </c>
      <c r="E57" s="62">
        <v>49386891.744099997</v>
      </c>
      <c r="F57" s="62">
        <v>0</v>
      </c>
      <c r="G57" s="62">
        <v>49008863.165299997</v>
      </c>
      <c r="H57" s="62">
        <v>4533194.2836999996</v>
      </c>
      <c r="I57" s="62">
        <v>2951872.6472999998</v>
      </c>
      <c r="J57" s="62">
        <f t="shared" si="12"/>
        <v>1475936.3236499999</v>
      </c>
      <c r="K57" s="62">
        <f t="shared" ref="K57:K77" si="13">I57-J57</f>
        <v>1475936.3236499999</v>
      </c>
      <c r="L57" s="62">
        <v>150796544.1961</v>
      </c>
      <c r="M57" s="67">
        <f t="shared" si="3"/>
        <v>255201429.71285</v>
      </c>
      <c r="N57" s="66"/>
      <c r="O57" s="177"/>
      <c r="P57" s="68">
        <v>31</v>
      </c>
      <c r="Q57" s="177"/>
      <c r="R57" s="62" t="s">
        <v>230</v>
      </c>
      <c r="S57" s="62">
        <v>61140520.708999999</v>
      </c>
      <c r="T57" s="62">
        <v>0</v>
      </c>
      <c r="U57" s="62">
        <v>60672524.782799996</v>
      </c>
      <c r="V57" s="62">
        <v>5195526.9971000003</v>
      </c>
      <c r="W57" s="62">
        <v>3654391.3648000001</v>
      </c>
      <c r="X57" s="62">
        <v>0</v>
      </c>
      <c r="Y57" s="62">
        <f t="shared" si="10"/>
        <v>3654391.3648000001</v>
      </c>
      <c r="Z57" s="62">
        <v>173057809.96360001</v>
      </c>
      <c r="AA57" s="67">
        <f t="shared" si="5"/>
        <v>303720773.81730002</v>
      </c>
    </row>
    <row r="58" spans="1:27" ht="24.9" customHeight="1">
      <c r="A58" s="175"/>
      <c r="B58" s="177"/>
      <c r="C58" s="58">
        <v>12</v>
      </c>
      <c r="D58" s="62" t="s">
        <v>231</v>
      </c>
      <c r="E58" s="62">
        <v>58415818.427699998</v>
      </c>
      <c r="F58" s="62">
        <v>0</v>
      </c>
      <c r="G58" s="62">
        <v>57968678.548299998</v>
      </c>
      <c r="H58" s="62">
        <v>5185826.4917000001</v>
      </c>
      <c r="I58" s="62">
        <v>3491534.9092999999</v>
      </c>
      <c r="J58" s="62">
        <f t="shared" si="12"/>
        <v>1745767.45465</v>
      </c>
      <c r="K58" s="62">
        <f t="shared" si="13"/>
        <v>1745767.45465</v>
      </c>
      <c r="L58" s="62">
        <v>173438030.58160001</v>
      </c>
      <c r="M58" s="67">
        <f t="shared" si="3"/>
        <v>296754121.50395</v>
      </c>
      <c r="N58" s="66"/>
      <c r="O58" s="177"/>
      <c r="P58" s="68">
        <v>32</v>
      </c>
      <c r="Q58" s="177"/>
      <c r="R58" s="62" t="s">
        <v>232</v>
      </c>
      <c r="S58" s="62">
        <v>65602523.5995</v>
      </c>
      <c r="T58" s="62">
        <v>0</v>
      </c>
      <c r="U58" s="62">
        <v>65100373.578000002</v>
      </c>
      <c r="V58" s="62">
        <v>5723797.7111</v>
      </c>
      <c r="W58" s="62">
        <v>3921086.9153</v>
      </c>
      <c r="X58" s="62">
        <v>0</v>
      </c>
      <c r="Y58" s="62">
        <f t="shared" si="10"/>
        <v>3921086.9153</v>
      </c>
      <c r="Z58" s="62">
        <v>191384876.9303</v>
      </c>
      <c r="AA58" s="67">
        <f t="shared" si="5"/>
        <v>331732658.7342</v>
      </c>
    </row>
    <row r="59" spans="1:27" ht="24.9" customHeight="1">
      <c r="A59" s="175"/>
      <c r="B59" s="177"/>
      <c r="C59" s="58">
        <v>13</v>
      </c>
      <c r="D59" s="62" t="s">
        <v>233</v>
      </c>
      <c r="E59" s="62">
        <v>58432288.365500003</v>
      </c>
      <c r="F59" s="62">
        <v>0</v>
      </c>
      <c r="G59" s="62">
        <v>57985022.418300003</v>
      </c>
      <c r="H59" s="62">
        <v>5187143.5990000004</v>
      </c>
      <c r="I59" s="62">
        <v>3492519.3234999999</v>
      </c>
      <c r="J59" s="62">
        <f t="shared" si="12"/>
        <v>1746259.66175</v>
      </c>
      <c r="K59" s="62">
        <f t="shared" si="13"/>
        <v>1746259.66175</v>
      </c>
      <c r="L59" s="62">
        <v>173483724.4149</v>
      </c>
      <c r="M59" s="67">
        <f t="shared" si="3"/>
        <v>296834438.45945001</v>
      </c>
      <c r="N59" s="66"/>
      <c r="O59" s="177"/>
      <c r="P59" s="68">
        <v>33</v>
      </c>
      <c r="Q59" s="177"/>
      <c r="R59" s="62" t="s">
        <v>234</v>
      </c>
      <c r="S59" s="62">
        <v>63581203.256899998</v>
      </c>
      <c r="T59" s="62">
        <v>0</v>
      </c>
      <c r="U59" s="62">
        <v>63094525.293399997</v>
      </c>
      <c r="V59" s="62">
        <v>5209218.2723000003</v>
      </c>
      <c r="W59" s="62">
        <v>3800271.8565000002</v>
      </c>
      <c r="X59" s="62">
        <v>0</v>
      </c>
      <c r="Y59" s="62">
        <f t="shared" ref="Y59:Y82" si="14">W59-X59</f>
        <v>3800271.8565000002</v>
      </c>
      <c r="Z59" s="62">
        <v>173532795.44069999</v>
      </c>
      <c r="AA59" s="67">
        <f t="shared" si="5"/>
        <v>309218014.11979997</v>
      </c>
    </row>
    <row r="60" spans="1:27" ht="24.9" customHeight="1">
      <c r="A60" s="175"/>
      <c r="B60" s="177"/>
      <c r="C60" s="58">
        <v>14</v>
      </c>
      <c r="D60" s="62" t="s">
        <v>235</v>
      </c>
      <c r="E60" s="62">
        <v>60264213.016199999</v>
      </c>
      <c r="F60" s="62">
        <v>0</v>
      </c>
      <c r="G60" s="62">
        <v>59802924.727200001</v>
      </c>
      <c r="H60" s="62">
        <v>5309490.6935000001</v>
      </c>
      <c r="I60" s="62">
        <v>3602014.1323000002</v>
      </c>
      <c r="J60" s="62">
        <f t="shared" si="12"/>
        <v>1801007.0661500001</v>
      </c>
      <c r="K60" s="62">
        <f t="shared" si="13"/>
        <v>1801007.0661500001</v>
      </c>
      <c r="L60" s="62">
        <v>177728259.14750001</v>
      </c>
      <c r="M60" s="67">
        <f t="shared" si="3"/>
        <v>304905894.65055001</v>
      </c>
      <c r="N60" s="66"/>
      <c r="O60" s="178"/>
      <c r="P60" s="68">
        <v>34</v>
      </c>
      <c r="Q60" s="178"/>
      <c r="R60" s="62" t="s">
        <v>236</v>
      </c>
      <c r="S60" s="62">
        <v>62314795.885600001</v>
      </c>
      <c r="T60" s="62">
        <v>0</v>
      </c>
      <c r="U60" s="62">
        <v>61837811.5506</v>
      </c>
      <c r="V60" s="62">
        <v>5402423.5266000004</v>
      </c>
      <c r="W60" s="62">
        <v>3724578.2231000001</v>
      </c>
      <c r="X60" s="62">
        <v>0</v>
      </c>
      <c r="Y60" s="62">
        <f t="shared" si="14"/>
        <v>3724578.2231000001</v>
      </c>
      <c r="Z60" s="62">
        <v>180235581.60789999</v>
      </c>
      <c r="AA60" s="67">
        <f t="shared" si="5"/>
        <v>313515190.7938</v>
      </c>
    </row>
    <row r="61" spans="1:27" ht="24.9" customHeight="1">
      <c r="A61" s="175"/>
      <c r="B61" s="177"/>
      <c r="C61" s="58">
        <v>15</v>
      </c>
      <c r="D61" s="62" t="s">
        <v>237</v>
      </c>
      <c r="E61" s="62">
        <v>55057264.415700004</v>
      </c>
      <c r="F61" s="62">
        <v>0</v>
      </c>
      <c r="G61" s="62">
        <v>54635832.358000003</v>
      </c>
      <c r="H61" s="62">
        <v>4823810.1386000002</v>
      </c>
      <c r="I61" s="62">
        <v>3290792.9032000001</v>
      </c>
      <c r="J61" s="62">
        <f t="shared" si="12"/>
        <v>1645396.4516</v>
      </c>
      <c r="K61" s="62">
        <f t="shared" si="13"/>
        <v>1645396.4516</v>
      </c>
      <c r="L61" s="62">
        <v>160878754.11770001</v>
      </c>
      <c r="M61" s="67">
        <f t="shared" si="3"/>
        <v>277041057.48159999</v>
      </c>
      <c r="N61" s="66"/>
      <c r="O61" s="58"/>
      <c r="P61" s="171" t="s">
        <v>238</v>
      </c>
      <c r="Q61" s="172"/>
      <c r="R61" s="63"/>
      <c r="S61" s="63">
        <f>SUM(S27:S60)</f>
        <v>2212798010.4127002</v>
      </c>
      <c r="T61" s="63">
        <f t="shared" ref="T61:AA61" si="15">SUM(T27:T60)</f>
        <v>0</v>
      </c>
      <c r="U61" s="63">
        <f t="shared" si="15"/>
        <v>2195860299.6711998</v>
      </c>
      <c r="V61" s="63">
        <f t="shared" si="15"/>
        <v>189563073.7656</v>
      </c>
      <c r="W61" s="63">
        <f t="shared" si="15"/>
        <v>132259749.3026</v>
      </c>
      <c r="X61" s="63">
        <f t="shared" si="15"/>
        <v>0</v>
      </c>
      <c r="Y61" s="63">
        <f t="shared" si="15"/>
        <v>132259749.3026</v>
      </c>
      <c r="Z61" s="63">
        <f t="shared" si="15"/>
        <v>6332025444.6475</v>
      </c>
      <c r="AA61" s="63">
        <f t="shared" si="15"/>
        <v>11062506577.799601</v>
      </c>
    </row>
    <row r="62" spans="1:27" ht="24.9" customHeight="1">
      <c r="A62" s="175"/>
      <c r="B62" s="177"/>
      <c r="C62" s="58">
        <v>16</v>
      </c>
      <c r="D62" s="62" t="s">
        <v>239</v>
      </c>
      <c r="E62" s="62">
        <v>56216240.521899998</v>
      </c>
      <c r="F62" s="62">
        <v>0</v>
      </c>
      <c r="G62" s="62">
        <v>55785937.160999998</v>
      </c>
      <c r="H62" s="62">
        <v>5131913.6369000003</v>
      </c>
      <c r="I62" s="62">
        <v>3360065.3305000002</v>
      </c>
      <c r="J62" s="62">
        <f t="shared" si="12"/>
        <v>1680032.6652500001</v>
      </c>
      <c r="K62" s="62">
        <f t="shared" si="13"/>
        <v>1680032.6652500001</v>
      </c>
      <c r="L62" s="62">
        <v>171567655.27110001</v>
      </c>
      <c r="M62" s="67">
        <f t="shared" si="3"/>
        <v>290381779.25615001</v>
      </c>
      <c r="N62" s="66"/>
      <c r="O62" s="176">
        <v>21</v>
      </c>
      <c r="P62" s="68">
        <v>1</v>
      </c>
      <c r="Q62" s="176" t="s">
        <v>106</v>
      </c>
      <c r="R62" s="62" t="s">
        <v>240</v>
      </c>
      <c r="S62" s="62">
        <v>49893203.945799999</v>
      </c>
      <c r="T62" s="62">
        <v>0</v>
      </c>
      <c r="U62" s="62">
        <v>49511299.835000001</v>
      </c>
      <c r="V62" s="62">
        <v>4384280.3239000002</v>
      </c>
      <c r="W62" s="62">
        <v>2982135.1135</v>
      </c>
      <c r="X62" s="62">
        <f>W62/2</f>
        <v>1491067.55675</v>
      </c>
      <c r="Y62" s="62">
        <f t="shared" si="14"/>
        <v>1491067.55675</v>
      </c>
      <c r="Z62" s="62">
        <v>143275104.28099999</v>
      </c>
      <c r="AA62" s="67">
        <f t="shared" si="5"/>
        <v>248554955.94244999</v>
      </c>
    </row>
    <row r="63" spans="1:27" ht="24.9" customHeight="1">
      <c r="A63" s="175"/>
      <c r="B63" s="177"/>
      <c r="C63" s="58">
        <v>17</v>
      </c>
      <c r="D63" s="62" t="s">
        <v>241</v>
      </c>
      <c r="E63" s="62">
        <v>52474518.8816</v>
      </c>
      <c r="F63" s="62">
        <v>1E-4</v>
      </c>
      <c r="G63" s="62">
        <v>52072856.272600003</v>
      </c>
      <c r="H63" s="62">
        <v>4877114.2463999996</v>
      </c>
      <c r="I63" s="62">
        <v>3136421.2546999999</v>
      </c>
      <c r="J63" s="62">
        <f t="shared" si="12"/>
        <v>1568210.62735</v>
      </c>
      <c r="K63" s="62">
        <f t="shared" si="13"/>
        <v>1568210.62735</v>
      </c>
      <c r="L63" s="62">
        <v>162728010.4296</v>
      </c>
      <c r="M63" s="67">
        <f t="shared" si="3"/>
        <v>273720710.45765001</v>
      </c>
      <c r="N63" s="66"/>
      <c r="O63" s="177"/>
      <c r="P63" s="68">
        <v>2</v>
      </c>
      <c r="Q63" s="177"/>
      <c r="R63" s="62" t="s">
        <v>242</v>
      </c>
      <c r="S63" s="62">
        <v>81523519.503700003</v>
      </c>
      <c r="T63" s="62">
        <v>0</v>
      </c>
      <c r="U63" s="62">
        <v>80899503.309900001</v>
      </c>
      <c r="V63" s="62">
        <v>5690950.3921999997</v>
      </c>
      <c r="W63" s="62">
        <v>4872690.6843999997</v>
      </c>
      <c r="X63" s="62">
        <f t="shared" ref="X63:X121" si="16">W63/2</f>
        <v>2436345.3421999998</v>
      </c>
      <c r="Y63" s="62">
        <f t="shared" si="14"/>
        <v>2436345.3421999998</v>
      </c>
      <c r="Z63" s="62">
        <v>188606842.7396</v>
      </c>
      <c r="AA63" s="67">
        <f t="shared" si="5"/>
        <v>359157161.28759998</v>
      </c>
    </row>
    <row r="64" spans="1:27" ht="24.9" customHeight="1">
      <c r="A64" s="175"/>
      <c r="B64" s="177"/>
      <c r="C64" s="58">
        <v>18</v>
      </c>
      <c r="D64" s="62" t="s">
        <v>243</v>
      </c>
      <c r="E64" s="62">
        <v>65194583.583700001</v>
      </c>
      <c r="F64" s="62">
        <v>0</v>
      </c>
      <c r="G64" s="62">
        <v>64695556.111000001</v>
      </c>
      <c r="H64" s="62">
        <v>5696421.4041999998</v>
      </c>
      <c r="I64" s="62">
        <v>3896704.1908</v>
      </c>
      <c r="J64" s="62">
        <f t="shared" si="12"/>
        <v>1948352.0954</v>
      </c>
      <c r="K64" s="62">
        <f t="shared" si="13"/>
        <v>1948352.0954</v>
      </c>
      <c r="L64" s="62">
        <v>191151878.62599999</v>
      </c>
      <c r="M64" s="67">
        <f t="shared" si="3"/>
        <v>328686791.82029998</v>
      </c>
      <c r="N64" s="66"/>
      <c r="O64" s="177"/>
      <c r="P64" s="68">
        <v>3</v>
      </c>
      <c r="Q64" s="177"/>
      <c r="R64" s="62" t="s">
        <v>244</v>
      </c>
      <c r="S64" s="62">
        <v>68666588.267000005</v>
      </c>
      <c r="T64" s="62">
        <v>0</v>
      </c>
      <c r="U64" s="62">
        <v>68140984.572400004</v>
      </c>
      <c r="V64" s="62">
        <v>5817724.7381999996</v>
      </c>
      <c r="W64" s="62">
        <v>4104227.1852000002</v>
      </c>
      <c r="X64" s="62">
        <f t="shared" si="16"/>
        <v>2052113.5926000001</v>
      </c>
      <c r="Y64" s="62">
        <f t="shared" si="14"/>
        <v>2052113.5926000001</v>
      </c>
      <c r="Z64" s="62">
        <v>193004970.1891</v>
      </c>
      <c r="AA64" s="67">
        <f t="shared" si="5"/>
        <v>337682381.35930002</v>
      </c>
    </row>
    <row r="65" spans="1:27" ht="24.9" customHeight="1">
      <c r="A65" s="175"/>
      <c r="B65" s="177"/>
      <c r="C65" s="58">
        <v>19</v>
      </c>
      <c r="D65" s="62" t="s">
        <v>245</v>
      </c>
      <c r="E65" s="62">
        <v>54400053.013300002</v>
      </c>
      <c r="F65" s="62">
        <v>0</v>
      </c>
      <c r="G65" s="62">
        <v>53983651.535099998</v>
      </c>
      <c r="H65" s="62">
        <v>4928016.5702</v>
      </c>
      <c r="I65" s="62">
        <v>3251511.1365</v>
      </c>
      <c r="J65" s="62">
        <f t="shared" si="12"/>
        <v>1625755.56825</v>
      </c>
      <c r="K65" s="62">
        <f t="shared" si="13"/>
        <v>1625755.56825</v>
      </c>
      <c r="L65" s="62">
        <v>164493942.69260001</v>
      </c>
      <c r="M65" s="67">
        <f t="shared" si="3"/>
        <v>279431419.37945002</v>
      </c>
      <c r="N65" s="66"/>
      <c r="O65" s="177"/>
      <c r="P65" s="68">
        <v>4</v>
      </c>
      <c r="Q65" s="177"/>
      <c r="R65" s="62" t="s">
        <v>246</v>
      </c>
      <c r="S65" s="62">
        <v>56695832.515199997</v>
      </c>
      <c r="T65" s="62">
        <v>0</v>
      </c>
      <c r="U65" s="62">
        <v>56261858.150200002</v>
      </c>
      <c r="V65" s="62">
        <v>4952230.2792999996</v>
      </c>
      <c r="W65" s="62">
        <v>3388730.72</v>
      </c>
      <c r="X65" s="62">
        <f t="shared" si="16"/>
        <v>1694365.36</v>
      </c>
      <c r="Y65" s="62">
        <f t="shared" si="14"/>
        <v>1694365.36</v>
      </c>
      <c r="Z65" s="62">
        <v>162978745.97330001</v>
      </c>
      <c r="AA65" s="67">
        <f t="shared" si="5"/>
        <v>282583032.278</v>
      </c>
    </row>
    <row r="66" spans="1:27" ht="24.9" customHeight="1">
      <c r="A66" s="175"/>
      <c r="B66" s="177"/>
      <c r="C66" s="58">
        <v>20</v>
      </c>
      <c r="D66" s="62" t="s">
        <v>247</v>
      </c>
      <c r="E66" s="62">
        <v>57237926.028899997</v>
      </c>
      <c r="F66" s="62">
        <v>0</v>
      </c>
      <c r="G66" s="62">
        <v>56799802.246299997</v>
      </c>
      <c r="H66" s="62">
        <v>5145173.2549999999</v>
      </c>
      <c r="I66" s="62">
        <v>3421131.8483000002</v>
      </c>
      <c r="J66" s="62">
        <f t="shared" si="12"/>
        <v>1710565.9241500001</v>
      </c>
      <c r="K66" s="62">
        <f t="shared" si="13"/>
        <v>1710565.9241500001</v>
      </c>
      <c r="L66" s="62">
        <v>172027665.45829999</v>
      </c>
      <c r="M66" s="67">
        <f t="shared" si="3"/>
        <v>292921132.91264999</v>
      </c>
      <c r="N66" s="66"/>
      <c r="O66" s="177"/>
      <c r="P66" s="68">
        <v>5</v>
      </c>
      <c r="Q66" s="177"/>
      <c r="R66" s="62" t="s">
        <v>248</v>
      </c>
      <c r="S66" s="62">
        <v>75507796.924700007</v>
      </c>
      <c r="T66" s="62">
        <v>0</v>
      </c>
      <c r="U66" s="62">
        <v>74929827.667199999</v>
      </c>
      <c r="V66" s="62">
        <v>6286271.8299000002</v>
      </c>
      <c r="W66" s="62">
        <v>4513128.7377000004</v>
      </c>
      <c r="X66" s="62">
        <f t="shared" si="16"/>
        <v>2256564.3688500002</v>
      </c>
      <c r="Y66" s="62">
        <f t="shared" si="14"/>
        <v>2256564.3688500002</v>
      </c>
      <c r="Z66" s="62">
        <v>209260071.40439999</v>
      </c>
      <c r="AA66" s="67">
        <f t="shared" si="5"/>
        <v>368240532.19505</v>
      </c>
    </row>
    <row r="67" spans="1:27" ht="24.9" customHeight="1">
      <c r="A67" s="175"/>
      <c r="B67" s="177"/>
      <c r="C67" s="58">
        <v>21</v>
      </c>
      <c r="D67" s="62" t="s">
        <v>249</v>
      </c>
      <c r="E67" s="62">
        <v>59535756.530299999</v>
      </c>
      <c r="F67" s="62">
        <v>0</v>
      </c>
      <c r="G67" s="62">
        <v>59080044.161600001</v>
      </c>
      <c r="H67" s="62">
        <v>5367089.2352</v>
      </c>
      <c r="I67" s="62">
        <v>3558474.0207000002</v>
      </c>
      <c r="J67" s="62">
        <f t="shared" si="12"/>
        <v>1779237.0103500001</v>
      </c>
      <c r="K67" s="62">
        <f t="shared" si="13"/>
        <v>1779237.0103500001</v>
      </c>
      <c r="L67" s="62">
        <v>179726500.39480001</v>
      </c>
      <c r="M67" s="67">
        <f t="shared" si="3"/>
        <v>305488627.33225</v>
      </c>
      <c r="N67" s="66"/>
      <c r="O67" s="177"/>
      <c r="P67" s="68">
        <v>6</v>
      </c>
      <c r="Q67" s="177"/>
      <c r="R67" s="62" t="s">
        <v>250</v>
      </c>
      <c r="S67" s="62">
        <v>92379221.881400004</v>
      </c>
      <c r="T67" s="62">
        <v>0</v>
      </c>
      <c r="U67" s="62">
        <v>91672111.457699999</v>
      </c>
      <c r="V67" s="62">
        <v>6624989.7720999997</v>
      </c>
      <c r="W67" s="62">
        <v>5521540.0000999998</v>
      </c>
      <c r="X67" s="62">
        <f t="shared" si="16"/>
        <v>2760770.0000499999</v>
      </c>
      <c r="Y67" s="62">
        <f t="shared" si="14"/>
        <v>2760770.0000499999</v>
      </c>
      <c r="Z67" s="62">
        <v>221011066.1954</v>
      </c>
      <c r="AA67" s="67">
        <f t="shared" si="5"/>
        <v>414448159.30664998</v>
      </c>
    </row>
    <row r="68" spans="1:27" ht="24.9" customHeight="1">
      <c r="A68" s="175"/>
      <c r="B68" s="177"/>
      <c r="C68" s="58">
        <v>22</v>
      </c>
      <c r="D68" s="62" t="s">
        <v>251</v>
      </c>
      <c r="E68" s="62">
        <v>51172540.975400001</v>
      </c>
      <c r="F68" s="62">
        <v>0</v>
      </c>
      <c r="G68" s="62">
        <v>50780844.267099999</v>
      </c>
      <c r="H68" s="62">
        <v>4877612.3121999996</v>
      </c>
      <c r="I68" s="62">
        <v>3058601.5573</v>
      </c>
      <c r="J68" s="62">
        <f t="shared" si="12"/>
        <v>1529300.77865</v>
      </c>
      <c r="K68" s="62">
        <f t="shared" si="13"/>
        <v>1529300.77865</v>
      </c>
      <c r="L68" s="62">
        <v>162745289.61019999</v>
      </c>
      <c r="M68" s="67">
        <f t="shared" si="3"/>
        <v>271105587.94354999</v>
      </c>
      <c r="N68" s="66"/>
      <c r="O68" s="177"/>
      <c r="P68" s="68">
        <v>7</v>
      </c>
      <c r="Q68" s="177"/>
      <c r="R68" s="62" t="s">
        <v>252</v>
      </c>
      <c r="S68" s="62">
        <v>62935407.445600003</v>
      </c>
      <c r="T68" s="62">
        <v>0</v>
      </c>
      <c r="U68" s="62">
        <v>62453672.681900002</v>
      </c>
      <c r="V68" s="62">
        <v>4998428.6485000001</v>
      </c>
      <c r="W68" s="62">
        <v>3761672.4038999998</v>
      </c>
      <c r="X68" s="62">
        <f t="shared" si="16"/>
        <v>1880836.2019499999</v>
      </c>
      <c r="Y68" s="62">
        <f t="shared" si="14"/>
        <v>1880836.2019499999</v>
      </c>
      <c r="Z68" s="62">
        <v>164581485.9745</v>
      </c>
      <c r="AA68" s="67">
        <f t="shared" si="5"/>
        <v>296849830.95244998</v>
      </c>
    </row>
    <row r="69" spans="1:27" ht="24.9" customHeight="1">
      <c r="A69" s="175"/>
      <c r="B69" s="177"/>
      <c r="C69" s="58">
        <v>23</v>
      </c>
      <c r="D69" s="62" t="s">
        <v>253</v>
      </c>
      <c r="E69" s="62">
        <v>53434087.494199999</v>
      </c>
      <c r="F69" s="62">
        <v>0</v>
      </c>
      <c r="G69" s="62">
        <v>53025079.932999998</v>
      </c>
      <c r="H69" s="62">
        <v>5091404.2858999996</v>
      </c>
      <c r="I69" s="62">
        <v>3193775.0227999999</v>
      </c>
      <c r="J69" s="62">
        <f t="shared" si="12"/>
        <v>1596887.5114</v>
      </c>
      <c r="K69" s="62">
        <f t="shared" si="13"/>
        <v>1596887.5114</v>
      </c>
      <c r="L69" s="62">
        <v>170162281.9111</v>
      </c>
      <c r="M69" s="67">
        <f t="shared" si="3"/>
        <v>283309741.13559997</v>
      </c>
      <c r="N69" s="66"/>
      <c r="O69" s="177"/>
      <c r="P69" s="68">
        <v>8</v>
      </c>
      <c r="Q69" s="177"/>
      <c r="R69" s="62" t="s">
        <v>254</v>
      </c>
      <c r="S69" s="62">
        <v>66859730.041599996</v>
      </c>
      <c r="T69" s="62">
        <v>0</v>
      </c>
      <c r="U69" s="62">
        <v>66347956.819499999</v>
      </c>
      <c r="V69" s="62">
        <v>5250914.8000999996</v>
      </c>
      <c r="W69" s="62">
        <v>3996230.6058</v>
      </c>
      <c r="X69" s="62">
        <f t="shared" si="16"/>
        <v>1998115.3029</v>
      </c>
      <c r="Y69" s="62">
        <f t="shared" si="14"/>
        <v>1998115.3029</v>
      </c>
      <c r="Z69" s="62">
        <v>173340878.6214</v>
      </c>
      <c r="AA69" s="67">
        <f t="shared" si="5"/>
        <v>313797595.5855</v>
      </c>
    </row>
    <row r="70" spans="1:27" ht="24.9" customHeight="1">
      <c r="A70" s="175"/>
      <c r="B70" s="177"/>
      <c r="C70" s="58">
        <v>24</v>
      </c>
      <c r="D70" s="62" t="s">
        <v>255</v>
      </c>
      <c r="E70" s="62">
        <v>54731533.684</v>
      </c>
      <c r="F70" s="62">
        <v>0</v>
      </c>
      <c r="G70" s="62">
        <v>54312594.9098</v>
      </c>
      <c r="H70" s="62">
        <v>4693925.6485000001</v>
      </c>
      <c r="I70" s="62">
        <v>3271323.8577999999</v>
      </c>
      <c r="J70" s="62">
        <f t="shared" si="12"/>
        <v>1635661.9288999999</v>
      </c>
      <c r="K70" s="62">
        <f t="shared" si="13"/>
        <v>1635661.9288999999</v>
      </c>
      <c r="L70" s="62">
        <v>156372727.7845</v>
      </c>
      <c r="M70" s="67">
        <f t="shared" si="3"/>
        <v>271746443.95569998</v>
      </c>
      <c r="N70" s="66"/>
      <c r="O70" s="177"/>
      <c r="P70" s="68">
        <v>9</v>
      </c>
      <c r="Q70" s="177"/>
      <c r="R70" s="62" t="s">
        <v>256</v>
      </c>
      <c r="S70" s="62">
        <v>83060772.347499996</v>
      </c>
      <c r="T70" s="62">
        <v>0</v>
      </c>
      <c r="U70" s="62">
        <v>82424989.357199997</v>
      </c>
      <c r="V70" s="62">
        <v>6589383.6020999998</v>
      </c>
      <c r="W70" s="62">
        <v>4964572.8510999996</v>
      </c>
      <c r="X70" s="62">
        <f t="shared" si="16"/>
        <v>2482286.4255499998</v>
      </c>
      <c r="Y70" s="62">
        <f t="shared" si="14"/>
        <v>2482286.4255499998</v>
      </c>
      <c r="Z70" s="62">
        <v>219775796.76949999</v>
      </c>
      <c r="AA70" s="67">
        <f t="shared" si="5"/>
        <v>394333228.50185001</v>
      </c>
    </row>
    <row r="71" spans="1:27" ht="24.9" customHeight="1">
      <c r="A71" s="175"/>
      <c r="B71" s="177"/>
      <c r="C71" s="58">
        <v>25</v>
      </c>
      <c r="D71" s="62" t="s">
        <v>257</v>
      </c>
      <c r="E71" s="62">
        <v>64485871.145400003</v>
      </c>
      <c r="F71" s="62">
        <v>0</v>
      </c>
      <c r="G71" s="62">
        <v>63992268.463600002</v>
      </c>
      <c r="H71" s="62">
        <v>5636852.7357000001</v>
      </c>
      <c r="I71" s="62">
        <v>3854344.1883</v>
      </c>
      <c r="J71" s="62">
        <f t="shared" si="12"/>
        <v>1927172.09415</v>
      </c>
      <c r="K71" s="62">
        <f t="shared" si="13"/>
        <v>1927172.09415</v>
      </c>
      <c r="L71" s="62">
        <v>189085288.6196</v>
      </c>
      <c r="M71" s="67">
        <f t="shared" si="3"/>
        <v>325127453.05844998</v>
      </c>
      <c r="N71" s="66"/>
      <c r="O71" s="177"/>
      <c r="P71" s="68">
        <v>10</v>
      </c>
      <c r="Q71" s="177"/>
      <c r="R71" s="62" t="s">
        <v>258</v>
      </c>
      <c r="S71" s="62">
        <v>57835827.305600002</v>
      </c>
      <c r="T71" s="62">
        <v>0</v>
      </c>
      <c r="U71" s="62">
        <v>57393126.928599998</v>
      </c>
      <c r="V71" s="62">
        <v>4995672.6843999997</v>
      </c>
      <c r="W71" s="62">
        <v>3456868.6271000002</v>
      </c>
      <c r="X71" s="62">
        <f t="shared" si="16"/>
        <v>1728434.3135500001</v>
      </c>
      <c r="Y71" s="62">
        <f t="shared" si="14"/>
        <v>1728434.3135500001</v>
      </c>
      <c r="Z71" s="62">
        <v>164485874.50819999</v>
      </c>
      <c r="AA71" s="67">
        <f t="shared" si="5"/>
        <v>286438935.74035001</v>
      </c>
    </row>
    <row r="72" spans="1:27" ht="24.9" customHeight="1">
      <c r="A72" s="175"/>
      <c r="B72" s="177"/>
      <c r="C72" s="58">
        <v>26</v>
      </c>
      <c r="D72" s="62" t="s">
        <v>259</v>
      </c>
      <c r="E72" s="62">
        <v>48035958.003799997</v>
      </c>
      <c r="F72" s="62">
        <v>0</v>
      </c>
      <c r="G72" s="62">
        <v>47668270.054899998</v>
      </c>
      <c r="H72" s="62">
        <v>4315583.8055999996</v>
      </c>
      <c r="I72" s="62">
        <v>2871126.8417000002</v>
      </c>
      <c r="J72" s="62">
        <f t="shared" si="12"/>
        <v>1435563.4208500001</v>
      </c>
      <c r="K72" s="62">
        <f t="shared" si="13"/>
        <v>1435563.4208500001</v>
      </c>
      <c r="L72" s="62">
        <v>143247078.17680001</v>
      </c>
      <c r="M72" s="67">
        <f t="shared" ref="M72:M135" si="17">E72+F72+G72+H72+K72+L72</f>
        <v>244702453.46195</v>
      </c>
      <c r="N72" s="66"/>
      <c r="O72" s="177"/>
      <c r="P72" s="68">
        <v>11</v>
      </c>
      <c r="Q72" s="177"/>
      <c r="R72" s="62" t="s">
        <v>260</v>
      </c>
      <c r="S72" s="62">
        <v>61089727.915700004</v>
      </c>
      <c r="T72" s="62">
        <v>0</v>
      </c>
      <c r="U72" s="62">
        <v>60622120.779399998</v>
      </c>
      <c r="V72" s="62">
        <v>5325580.3962000003</v>
      </c>
      <c r="W72" s="62">
        <v>3651355.4608999998</v>
      </c>
      <c r="X72" s="62">
        <f t="shared" si="16"/>
        <v>1825677.7304499999</v>
      </c>
      <c r="Y72" s="62">
        <f t="shared" si="14"/>
        <v>1825677.7304499999</v>
      </c>
      <c r="Z72" s="62">
        <v>175931219.79260001</v>
      </c>
      <c r="AA72" s="67">
        <f t="shared" ref="AA72:AA135" si="18">S72+T72+U72+V72+Y72+Z72</f>
        <v>304794326.61435002</v>
      </c>
    </row>
    <row r="73" spans="1:27" ht="24.9" customHeight="1">
      <c r="A73" s="175"/>
      <c r="B73" s="177"/>
      <c r="C73" s="58">
        <v>27</v>
      </c>
      <c r="D73" s="62" t="s">
        <v>261</v>
      </c>
      <c r="E73" s="62">
        <v>58940512.749499999</v>
      </c>
      <c r="F73" s="62">
        <v>0</v>
      </c>
      <c r="G73" s="62">
        <v>58489356.633500002</v>
      </c>
      <c r="H73" s="62">
        <v>5131913.6369000003</v>
      </c>
      <c r="I73" s="62">
        <v>3522896.0814999999</v>
      </c>
      <c r="J73" s="62">
        <f t="shared" si="12"/>
        <v>1761448.0407499999</v>
      </c>
      <c r="K73" s="62">
        <f t="shared" si="13"/>
        <v>1761448.0407499999</v>
      </c>
      <c r="L73" s="62">
        <v>171567655.27110001</v>
      </c>
      <c r="M73" s="67">
        <f t="shared" si="17"/>
        <v>295890886.33174998</v>
      </c>
      <c r="N73" s="66"/>
      <c r="O73" s="177"/>
      <c r="P73" s="68">
        <v>12</v>
      </c>
      <c r="Q73" s="177"/>
      <c r="R73" s="62" t="s">
        <v>262</v>
      </c>
      <c r="S73" s="62">
        <v>67395248.561800003</v>
      </c>
      <c r="T73" s="62">
        <v>0</v>
      </c>
      <c r="U73" s="62">
        <v>66879376.249899998</v>
      </c>
      <c r="V73" s="62">
        <v>5794127.4879000001</v>
      </c>
      <c r="W73" s="62">
        <v>4028238.7444000002</v>
      </c>
      <c r="X73" s="62">
        <f t="shared" si="16"/>
        <v>2014119.3722000001</v>
      </c>
      <c r="Y73" s="62">
        <f t="shared" si="14"/>
        <v>2014119.3722000001</v>
      </c>
      <c r="Z73" s="62">
        <v>192186321.00780001</v>
      </c>
      <c r="AA73" s="67">
        <f t="shared" si="18"/>
        <v>334269192.6796</v>
      </c>
    </row>
    <row r="74" spans="1:27" ht="24.9" customHeight="1">
      <c r="A74" s="175"/>
      <c r="B74" s="177"/>
      <c r="C74" s="58">
        <v>28</v>
      </c>
      <c r="D74" s="62" t="s">
        <v>263</v>
      </c>
      <c r="E74" s="62">
        <v>48053064.195699997</v>
      </c>
      <c r="F74" s="62">
        <v>0</v>
      </c>
      <c r="G74" s="62">
        <v>47685245.308600001</v>
      </c>
      <c r="H74" s="62">
        <v>4430946.9108999996</v>
      </c>
      <c r="I74" s="62">
        <v>2872149.2851999998</v>
      </c>
      <c r="J74" s="62">
        <f t="shared" si="12"/>
        <v>1436074.6425999999</v>
      </c>
      <c r="K74" s="62">
        <f t="shared" si="13"/>
        <v>1436074.6425999999</v>
      </c>
      <c r="L74" s="62">
        <v>147249320.39840001</v>
      </c>
      <c r="M74" s="67">
        <f t="shared" si="17"/>
        <v>248854651.4562</v>
      </c>
      <c r="N74" s="66"/>
      <c r="O74" s="177"/>
      <c r="P74" s="68">
        <v>13</v>
      </c>
      <c r="Q74" s="177"/>
      <c r="R74" s="62" t="s">
        <v>264</v>
      </c>
      <c r="S74" s="62">
        <v>56087568.072700001</v>
      </c>
      <c r="T74" s="62">
        <v>0</v>
      </c>
      <c r="U74" s="62">
        <v>55658249.626199998</v>
      </c>
      <c r="V74" s="62">
        <v>4599334.0642999997</v>
      </c>
      <c r="W74" s="62">
        <v>3352374.531</v>
      </c>
      <c r="X74" s="62">
        <f t="shared" si="16"/>
        <v>1676187.2655</v>
      </c>
      <c r="Y74" s="62">
        <f t="shared" si="14"/>
        <v>1676187.2655</v>
      </c>
      <c r="Z74" s="62">
        <v>150735870.50619999</v>
      </c>
      <c r="AA74" s="67">
        <f t="shared" si="18"/>
        <v>268757209.53490001</v>
      </c>
    </row>
    <row r="75" spans="1:27" ht="24.9" customHeight="1">
      <c r="A75" s="175"/>
      <c r="B75" s="177"/>
      <c r="C75" s="58">
        <v>29</v>
      </c>
      <c r="D75" s="62" t="s">
        <v>265</v>
      </c>
      <c r="E75" s="62">
        <v>62668910.011799999</v>
      </c>
      <c r="F75" s="62">
        <v>0</v>
      </c>
      <c r="G75" s="62">
        <v>62189215.134499997</v>
      </c>
      <c r="H75" s="62">
        <v>5035255.6689999998</v>
      </c>
      <c r="I75" s="62">
        <v>3745743.7544</v>
      </c>
      <c r="J75" s="62">
        <f t="shared" si="12"/>
        <v>1872871.8772</v>
      </c>
      <c r="K75" s="62">
        <f t="shared" si="13"/>
        <v>1872871.8772</v>
      </c>
      <c r="L75" s="62">
        <v>168214342.27860001</v>
      </c>
      <c r="M75" s="67">
        <f t="shared" si="17"/>
        <v>299980594.97109997</v>
      </c>
      <c r="N75" s="66"/>
      <c r="O75" s="177"/>
      <c r="P75" s="68">
        <v>14</v>
      </c>
      <c r="Q75" s="177"/>
      <c r="R75" s="62" t="s">
        <v>266</v>
      </c>
      <c r="S75" s="62">
        <v>64364149.855499998</v>
      </c>
      <c r="T75" s="62">
        <v>0</v>
      </c>
      <c r="U75" s="62">
        <v>63871478.880999997</v>
      </c>
      <c r="V75" s="62">
        <v>5365270.7056</v>
      </c>
      <c r="W75" s="62">
        <v>3847068.8621</v>
      </c>
      <c r="X75" s="62">
        <f t="shared" si="16"/>
        <v>1923534.43105</v>
      </c>
      <c r="Y75" s="62">
        <f t="shared" si="14"/>
        <v>1923534.43105</v>
      </c>
      <c r="Z75" s="62">
        <v>177308178.49990001</v>
      </c>
      <c r="AA75" s="67">
        <f t="shared" si="18"/>
        <v>312832612.37304997</v>
      </c>
    </row>
    <row r="76" spans="1:27" ht="24.9" customHeight="1">
      <c r="A76" s="175"/>
      <c r="B76" s="177"/>
      <c r="C76" s="58">
        <v>30</v>
      </c>
      <c r="D76" s="62" t="s">
        <v>267</v>
      </c>
      <c r="E76" s="62">
        <v>51855437.911799997</v>
      </c>
      <c r="F76" s="62">
        <v>0</v>
      </c>
      <c r="G76" s="62">
        <v>51458514.015699998</v>
      </c>
      <c r="H76" s="62">
        <v>4513493.0146000003</v>
      </c>
      <c r="I76" s="62">
        <v>3099418.5578999999</v>
      </c>
      <c r="J76" s="62">
        <f t="shared" si="12"/>
        <v>1549709.2789499999</v>
      </c>
      <c r="K76" s="62">
        <f t="shared" si="13"/>
        <v>1549709.2789499999</v>
      </c>
      <c r="L76" s="62">
        <v>150113056.60569999</v>
      </c>
      <c r="M76" s="67">
        <f t="shared" si="17"/>
        <v>259490210.82675001</v>
      </c>
      <c r="N76" s="66"/>
      <c r="O76" s="177"/>
      <c r="P76" s="68">
        <v>15</v>
      </c>
      <c r="Q76" s="177"/>
      <c r="R76" s="62" t="s">
        <v>268</v>
      </c>
      <c r="S76" s="62">
        <v>74463226.875100002</v>
      </c>
      <c r="T76" s="62">
        <v>0</v>
      </c>
      <c r="U76" s="62">
        <v>73893253.207599998</v>
      </c>
      <c r="V76" s="62">
        <v>5598597.9265000001</v>
      </c>
      <c r="W76" s="62">
        <v>4450694.4024999999</v>
      </c>
      <c r="X76" s="62">
        <f t="shared" si="16"/>
        <v>2225347.2012499999</v>
      </c>
      <c r="Y76" s="62">
        <f t="shared" si="14"/>
        <v>2225347.2012499999</v>
      </c>
      <c r="Z76" s="62">
        <v>185402898.66429999</v>
      </c>
      <c r="AA76" s="67">
        <f t="shared" si="18"/>
        <v>341583323.87475002</v>
      </c>
    </row>
    <row r="77" spans="1:27" ht="24.9" customHeight="1">
      <c r="A77" s="175"/>
      <c r="B77" s="178"/>
      <c r="C77" s="58">
        <v>31</v>
      </c>
      <c r="D77" s="62" t="s">
        <v>269</v>
      </c>
      <c r="E77" s="62">
        <v>78382023.061900005</v>
      </c>
      <c r="F77" s="62">
        <v>0</v>
      </c>
      <c r="G77" s="62">
        <v>77782053.237499997</v>
      </c>
      <c r="H77" s="62">
        <v>7152289.8472999996</v>
      </c>
      <c r="I77" s="62">
        <v>4684922.2889999999</v>
      </c>
      <c r="J77" s="62">
        <f t="shared" si="12"/>
        <v>2342461.1444999999</v>
      </c>
      <c r="K77" s="62">
        <f t="shared" si="13"/>
        <v>2342461.1444999999</v>
      </c>
      <c r="L77" s="62">
        <v>241659691.64539999</v>
      </c>
      <c r="M77" s="67">
        <f t="shared" si="17"/>
        <v>407318518.93660003</v>
      </c>
      <c r="N77" s="66"/>
      <c r="O77" s="177"/>
      <c r="P77" s="68">
        <v>16</v>
      </c>
      <c r="Q77" s="177"/>
      <c r="R77" s="62" t="s">
        <v>270</v>
      </c>
      <c r="S77" s="62">
        <v>59659474.9727</v>
      </c>
      <c r="T77" s="62">
        <v>0</v>
      </c>
      <c r="U77" s="62">
        <v>59202815.6096</v>
      </c>
      <c r="V77" s="62">
        <v>5035008.8137999997</v>
      </c>
      <c r="W77" s="62">
        <v>3565868.7174999998</v>
      </c>
      <c r="X77" s="62">
        <f t="shared" si="16"/>
        <v>1782934.3587499999</v>
      </c>
      <c r="Y77" s="62">
        <f t="shared" si="14"/>
        <v>1782934.3587499999</v>
      </c>
      <c r="Z77" s="62">
        <v>165850545.79820001</v>
      </c>
      <c r="AA77" s="67">
        <f t="shared" si="18"/>
        <v>291530779.55304998</v>
      </c>
    </row>
    <row r="78" spans="1:27" ht="24.9" customHeight="1">
      <c r="A78" s="58"/>
      <c r="B78" s="170" t="s">
        <v>271</v>
      </c>
      <c r="C78" s="171"/>
      <c r="D78" s="63"/>
      <c r="E78" s="63">
        <f>SUM(E47:E77)</f>
        <v>1773492296.1710999</v>
      </c>
      <c r="F78" s="63">
        <f t="shared" ref="F78:M78" si="19">SUM(F47:F77)</f>
        <v>1E-4</v>
      </c>
      <c r="G78" s="63">
        <f t="shared" si="19"/>
        <v>1759917220.9166999</v>
      </c>
      <c r="H78" s="63">
        <f t="shared" si="19"/>
        <v>158892144.0302</v>
      </c>
      <c r="I78" s="63">
        <f t="shared" si="19"/>
        <v>106002285.5131</v>
      </c>
      <c r="J78" s="63">
        <f t="shared" si="19"/>
        <v>53001142.756549999</v>
      </c>
      <c r="K78" s="63">
        <f t="shared" si="19"/>
        <v>53001142.756549999</v>
      </c>
      <c r="L78" s="63">
        <f t="shared" si="19"/>
        <v>5311756677.7735004</v>
      </c>
      <c r="M78" s="63">
        <f t="shared" si="19"/>
        <v>9057059481.6481495</v>
      </c>
      <c r="N78" s="66"/>
      <c r="O78" s="177"/>
      <c r="P78" s="68">
        <v>17</v>
      </c>
      <c r="Q78" s="177"/>
      <c r="R78" s="62" t="s">
        <v>272</v>
      </c>
      <c r="S78" s="62">
        <v>58792552.140799999</v>
      </c>
      <c r="T78" s="62">
        <v>0</v>
      </c>
      <c r="U78" s="62">
        <v>58342528.579099998</v>
      </c>
      <c r="V78" s="62">
        <v>4649516.9598000003</v>
      </c>
      <c r="W78" s="62">
        <v>3514052.4216</v>
      </c>
      <c r="X78" s="62">
        <f t="shared" si="16"/>
        <v>1757026.2108</v>
      </c>
      <c r="Y78" s="62">
        <f t="shared" si="14"/>
        <v>1757026.2108</v>
      </c>
      <c r="Z78" s="62">
        <v>152476843.95269999</v>
      </c>
      <c r="AA78" s="67">
        <f t="shared" si="18"/>
        <v>276018467.84320003</v>
      </c>
    </row>
    <row r="79" spans="1:27" ht="24.9" customHeight="1">
      <c r="A79" s="175">
        <v>4</v>
      </c>
      <c r="B79" s="176" t="s">
        <v>273</v>
      </c>
      <c r="C79" s="58">
        <v>1</v>
      </c>
      <c r="D79" s="62" t="s">
        <v>274</v>
      </c>
      <c r="E79" s="62">
        <v>88162352.763300002</v>
      </c>
      <c r="F79" s="62">
        <v>0</v>
      </c>
      <c r="G79" s="62">
        <v>87487520.075200006</v>
      </c>
      <c r="H79" s="62">
        <v>9507861.4190999996</v>
      </c>
      <c r="I79" s="62">
        <v>5269496.1852000002</v>
      </c>
      <c r="J79" s="62">
        <v>0</v>
      </c>
      <c r="K79" s="62">
        <f t="shared" ref="K79:K110" si="20">I79-J79</f>
        <v>5269496.1852000002</v>
      </c>
      <c r="L79" s="62">
        <v>275985227.55690002</v>
      </c>
      <c r="M79" s="67">
        <f t="shared" si="17"/>
        <v>466412457.99970001</v>
      </c>
      <c r="N79" s="66"/>
      <c r="O79" s="177"/>
      <c r="P79" s="68">
        <v>18</v>
      </c>
      <c r="Q79" s="177"/>
      <c r="R79" s="62" t="s">
        <v>275</v>
      </c>
      <c r="S79" s="62">
        <v>61011929.671099998</v>
      </c>
      <c r="T79" s="62">
        <v>0</v>
      </c>
      <c r="U79" s="62">
        <v>60544918.0361</v>
      </c>
      <c r="V79" s="62">
        <v>5061350.9600999998</v>
      </c>
      <c r="W79" s="62">
        <v>3646705.4312</v>
      </c>
      <c r="X79" s="62">
        <f t="shared" si="16"/>
        <v>1823352.7156</v>
      </c>
      <c r="Y79" s="62">
        <f t="shared" si="14"/>
        <v>1823352.7156</v>
      </c>
      <c r="Z79" s="62">
        <v>166764422.46399999</v>
      </c>
      <c r="AA79" s="67">
        <f t="shared" si="18"/>
        <v>295205973.84689999</v>
      </c>
    </row>
    <row r="80" spans="1:27" ht="24.9" customHeight="1">
      <c r="A80" s="175"/>
      <c r="B80" s="177"/>
      <c r="C80" s="58">
        <v>2</v>
      </c>
      <c r="D80" s="62" t="s">
        <v>276</v>
      </c>
      <c r="E80" s="62">
        <v>57980580.867799997</v>
      </c>
      <c r="F80" s="62">
        <v>0</v>
      </c>
      <c r="G80" s="62">
        <v>57536772.4846</v>
      </c>
      <c r="H80" s="62">
        <v>7107837.3266000003</v>
      </c>
      <c r="I80" s="62">
        <v>3465520.6005000002</v>
      </c>
      <c r="J80" s="62">
        <v>0</v>
      </c>
      <c r="K80" s="62">
        <f t="shared" si="20"/>
        <v>3465520.6005000002</v>
      </c>
      <c r="L80" s="62">
        <v>192722231.7234</v>
      </c>
      <c r="M80" s="67">
        <f t="shared" si="17"/>
        <v>318812943.0029</v>
      </c>
      <c r="N80" s="66"/>
      <c r="O80" s="177"/>
      <c r="P80" s="68">
        <v>19</v>
      </c>
      <c r="Q80" s="177"/>
      <c r="R80" s="62" t="s">
        <v>277</v>
      </c>
      <c r="S80" s="62">
        <v>73816272.796599999</v>
      </c>
      <c r="T80" s="62">
        <v>0</v>
      </c>
      <c r="U80" s="62">
        <v>73251251.194700003</v>
      </c>
      <c r="V80" s="62">
        <v>5316847.6425999999</v>
      </c>
      <c r="W80" s="62">
        <v>4412025.7197000002</v>
      </c>
      <c r="X80" s="62">
        <f t="shared" si="16"/>
        <v>2206012.8598500001</v>
      </c>
      <c r="Y80" s="62">
        <f t="shared" si="14"/>
        <v>2206012.8598500001</v>
      </c>
      <c r="Z80" s="62">
        <v>175628258.1584</v>
      </c>
      <c r="AA80" s="67">
        <f t="shared" si="18"/>
        <v>330218642.65214998</v>
      </c>
    </row>
    <row r="81" spans="1:27" ht="24.9" customHeight="1">
      <c r="A81" s="175"/>
      <c r="B81" s="177"/>
      <c r="C81" s="58">
        <v>3</v>
      </c>
      <c r="D81" s="62" t="s">
        <v>278</v>
      </c>
      <c r="E81" s="62">
        <v>59645621.267300002</v>
      </c>
      <c r="F81" s="62">
        <v>0</v>
      </c>
      <c r="G81" s="62">
        <v>59189067.946400002</v>
      </c>
      <c r="H81" s="62">
        <v>7263731.9192000004</v>
      </c>
      <c r="I81" s="62">
        <v>3565040.6764000002</v>
      </c>
      <c r="J81" s="62">
        <v>0</v>
      </c>
      <c r="K81" s="62">
        <f t="shared" si="20"/>
        <v>3565040.6764000002</v>
      </c>
      <c r="L81" s="62">
        <v>198130615.26859999</v>
      </c>
      <c r="M81" s="67">
        <f t="shared" si="17"/>
        <v>327794077.07789999</v>
      </c>
      <c r="N81" s="66"/>
      <c r="O81" s="177"/>
      <c r="P81" s="68">
        <v>20</v>
      </c>
      <c r="Q81" s="177"/>
      <c r="R81" s="62" t="s">
        <v>279</v>
      </c>
      <c r="S81" s="62">
        <v>56722702.417999998</v>
      </c>
      <c r="T81" s="62">
        <v>0</v>
      </c>
      <c r="U81" s="62">
        <v>56288522.379100002</v>
      </c>
      <c r="V81" s="62">
        <v>4758427.3459999999</v>
      </c>
      <c r="W81" s="62">
        <v>3390336.7439000001</v>
      </c>
      <c r="X81" s="62">
        <f t="shared" si="16"/>
        <v>1695168.3719500001</v>
      </c>
      <c r="Y81" s="62">
        <f t="shared" si="14"/>
        <v>1695168.3719500001</v>
      </c>
      <c r="Z81" s="62">
        <v>156255224.78929999</v>
      </c>
      <c r="AA81" s="67">
        <f t="shared" si="18"/>
        <v>275720045.30435002</v>
      </c>
    </row>
    <row r="82" spans="1:27" ht="24.9" customHeight="1">
      <c r="A82" s="175"/>
      <c r="B82" s="177"/>
      <c r="C82" s="58">
        <v>4</v>
      </c>
      <c r="D82" s="62" t="s">
        <v>280</v>
      </c>
      <c r="E82" s="62">
        <v>72093369.367200002</v>
      </c>
      <c r="F82" s="62">
        <v>0</v>
      </c>
      <c r="G82" s="62">
        <v>71541535.611499995</v>
      </c>
      <c r="H82" s="62">
        <v>8565188.8989000004</v>
      </c>
      <c r="I82" s="62">
        <v>4309047.1492999997</v>
      </c>
      <c r="J82" s="62">
        <v>0</v>
      </c>
      <c r="K82" s="62">
        <f t="shared" si="20"/>
        <v>4309047.1492999997</v>
      </c>
      <c r="L82" s="62">
        <v>243281498.303</v>
      </c>
      <c r="M82" s="67">
        <f t="shared" si="17"/>
        <v>399790639.32990003</v>
      </c>
      <c r="N82" s="66"/>
      <c r="O82" s="178"/>
      <c r="P82" s="68">
        <v>21</v>
      </c>
      <c r="Q82" s="178"/>
      <c r="R82" s="62" t="s">
        <v>281</v>
      </c>
      <c r="S82" s="62">
        <v>67752310.938800007</v>
      </c>
      <c r="T82" s="62">
        <v>0</v>
      </c>
      <c r="U82" s="62">
        <v>67233705.517399997</v>
      </c>
      <c r="V82" s="62">
        <v>5486378.1697000004</v>
      </c>
      <c r="W82" s="62">
        <v>4049580.4937</v>
      </c>
      <c r="X82" s="62">
        <f t="shared" si="16"/>
        <v>2024790.24685</v>
      </c>
      <c r="Y82" s="62">
        <f t="shared" si="14"/>
        <v>2024790.24685</v>
      </c>
      <c r="Z82" s="62">
        <v>181509707.27169999</v>
      </c>
      <c r="AA82" s="67">
        <f t="shared" si="18"/>
        <v>324006892.14445001</v>
      </c>
    </row>
    <row r="83" spans="1:27" ht="24.9" customHeight="1">
      <c r="A83" s="175"/>
      <c r="B83" s="177"/>
      <c r="C83" s="58">
        <v>5</v>
      </c>
      <c r="D83" s="62" t="s">
        <v>282</v>
      </c>
      <c r="E83" s="62">
        <v>54752568.575000003</v>
      </c>
      <c r="F83" s="62">
        <v>0</v>
      </c>
      <c r="G83" s="62">
        <v>54333468.790700004</v>
      </c>
      <c r="H83" s="62">
        <v>6657109.9221000001</v>
      </c>
      <c r="I83" s="62">
        <v>3272581.1209</v>
      </c>
      <c r="J83" s="62">
        <v>0</v>
      </c>
      <c r="K83" s="62">
        <f t="shared" si="20"/>
        <v>3272581.1209</v>
      </c>
      <c r="L83" s="62">
        <v>177085341.19389999</v>
      </c>
      <c r="M83" s="67">
        <f t="shared" si="17"/>
        <v>296101069.60259998</v>
      </c>
      <c r="N83" s="66"/>
      <c r="O83" s="58"/>
      <c r="P83" s="171" t="s">
        <v>283</v>
      </c>
      <c r="Q83" s="174"/>
      <c r="R83" s="63"/>
      <c r="S83" s="63">
        <f>SUM(S62:S82)</f>
        <v>1396513064.3968999</v>
      </c>
      <c r="T83" s="62">
        <v>0</v>
      </c>
      <c r="U83" s="63">
        <f>SUM(U62:U82)</f>
        <v>1385823550.8397</v>
      </c>
      <c r="V83" s="63">
        <f t="shared" ref="V83" si="21">SUM(V62:V82)</f>
        <v>112581287.5432</v>
      </c>
      <c r="W83" s="63">
        <f t="shared" ref="W83:AA83" si="22">SUM(W62:W82)</f>
        <v>83470098.457300007</v>
      </c>
      <c r="X83" s="63">
        <f t="shared" si="22"/>
        <v>41735049.228650004</v>
      </c>
      <c r="Y83" s="63">
        <f t="shared" si="22"/>
        <v>41735049.228650004</v>
      </c>
      <c r="Z83" s="63">
        <f t="shared" si="22"/>
        <v>3720370327.5615001</v>
      </c>
      <c r="AA83" s="63">
        <f t="shared" si="22"/>
        <v>6657023279.5699501</v>
      </c>
    </row>
    <row r="84" spans="1:27" ht="24.9" customHeight="1">
      <c r="A84" s="175"/>
      <c r="B84" s="177"/>
      <c r="C84" s="58">
        <v>6</v>
      </c>
      <c r="D84" s="62" t="s">
        <v>284</v>
      </c>
      <c r="E84" s="62">
        <v>63032415.605099998</v>
      </c>
      <c r="F84" s="62">
        <v>0</v>
      </c>
      <c r="G84" s="62">
        <v>62549938.299000002</v>
      </c>
      <c r="H84" s="62">
        <v>7503168.7470000004</v>
      </c>
      <c r="I84" s="62">
        <v>3767470.6172000002</v>
      </c>
      <c r="J84" s="62">
        <v>0</v>
      </c>
      <c r="K84" s="62">
        <f t="shared" si="20"/>
        <v>3767470.6172000002</v>
      </c>
      <c r="L84" s="62">
        <v>206437293.38229999</v>
      </c>
      <c r="M84" s="67">
        <f t="shared" si="17"/>
        <v>343290286.65060002</v>
      </c>
      <c r="N84" s="66"/>
      <c r="O84" s="176">
        <v>22</v>
      </c>
      <c r="P84" s="71">
        <v>1</v>
      </c>
      <c r="Q84" s="175" t="s">
        <v>107</v>
      </c>
      <c r="R84" s="72" t="s">
        <v>285</v>
      </c>
      <c r="S84" s="62">
        <v>72369194.265100002</v>
      </c>
      <c r="T84" s="73">
        <v>0</v>
      </c>
      <c r="U84" s="73">
        <v>71815249.226699993</v>
      </c>
      <c r="V84" s="62">
        <v>6106857.8398000002</v>
      </c>
      <c r="W84" s="62">
        <v>4325533.3048</v>
      </c>
      <c r="X84" s="62">
        <f t="shared" si="16"/>
        <v>2162766.6524</v>
      </c>
      <c r="Y84" s="62">
        <f t="shared" ref="Y84:Y104" si="23">W84-X84</f>
        <v>2162766.6524</v>
      </c>
      <c r="Z84" s="62">
        <v>202161863.84670001</v>
      </c>
      <c r="AA84" s="67">
        <f t="shared" si="18"/>
        <v>354615931.83069998</v>
      </c>
    </row>
    <row r="85" spans="1:27" ht="24.9" customHeight="1">
      <c r="A85" s="175"/>
      <c r="B85" s="177"/>
      <c r="C85" s="58">
        <v>7</v>
      </c>
      <c r="D85" s="62" t="s">
        <v>286</v>
      </c>
      <c r="E85" s="62">
        <v>58416829.933200002</v>
      </c>
      <c r="F85" s="62">
        <v>0</v>
      </c>
      <c r="G85" s="62">
        <v>57969682.311399996</v>
      </c>
      <c r="H85" s="62">
        <v>7164052.3521999996</v>
      </c>
      <c r="I85" s="62">
        <v>3491595.3673</v>
      </c>
      <c r="J85" s="62">
        <v>0</v>
      </c>
      <c r="K85" s="62">
        <f t="shared" si="20"/>
        <v>3491595.3673</v>
      </c>
      <c r="L85" s="62">
        <v>194672475.24669999</v>
      </c>
      <c r="M85" s="67">
        <f t="shared" si="17"/>
        <v>321714635.21079999</v>
      </c>
      <c r="N85" s="66"/>
      <c r="O85" s="177"/>
      <c r="P85" s="71">
        <v>2</v>
      </c>
      <c r="Q85" s="175"/>
      <c r="R85" s="72" t="s">
        <v>287</v>
      </c>
      <c r="S85" s="62">
        <v>63990698.9507</v>
      </c>
      <c r="T85" s="73">
        <v>0</v>
      </c>
      <c r="U85" s="73">
        <v>63500886.530500002</v>
      </c>
      <c r="V85" s="62">
        <v>5222813.1972000003</v>
      </c>
      <c r="W85" s="62">
        <v>3824747.5644</v>
      </c>
      <c r="X85" s="62">
        <f t="shared" si="16"/>
        <v>1912373.7822</v>
      </c>
      <c r="Y85" s="62">
        <f t="shared" si="23"/>
        <v>1912373.7822</v>
      </c>
      <c r="Z85" s="62">
        <v>171492086.1469</v>
      </c>
      <c r="AA85" s="67">
        <f t="shared" si="18"/>
        <v>306118858.60750002</v>
      </c>
    </row>
    <row r="86" spans="1:27" ht="24.9" customHeight="1">
      <c r="A86" s="175"/>
      <c r="B86" s="177"/>
      <c r="C86" s="58">
        <v>8</v>
      </c>
      <c r="D86" s="62" t="s">
        <v>288</v>
      </c>
      <c r="E86" s="62">
        <v>52231904.461000003</v>
      </c>
      <c r="F86" s="62">
        <v>0</v>
      </c>
      <c r="G86" s="62">
        <v>51832098.9274</v>
      </c>
      <c r="H86" s="62">
        <v>6477518.4660999998</v>
      </c>
      <c r="I86" s="62">
        <v>3121920.1016000002</v>
      </c>
      <c r="J86" s="62">
        <v>0</v>
      </c>
      <c r="K86" s="62">
        <f t="shared" si="20"/>
        <v>3121920.1016000002</v>
      </c>
      <c r="L86" s="62">
        <v>170854852.6313</v>
      </c>
      <c r="M86" s="67">
        <f t="shared" si="17"/>
        <v>284518294.58740002</v>
      </c>
      <c r="N86" s="66"/>
      <c r="O86" s="177"/>
      <c r="P86" s="71">
        <v>3</v>
      </c>
      <c r="Q86" s="175"/>
      <c r="R86" s="72" t="s">
        <v>289</v>
      </c>
      <c r="S86" s="62">
        <v>80759363.187099993</v>
      </c>
      <c r="T86" s="73">
        <v>0</v>
      </c>
      <c r="U86" s="73">
        <v>80141196.175500005</v>
      </c>
      <c r="V86" s="62">
        <v>6828046.0368999997</v>
      </c>
      <c r="W86" s="62">
        <v>4827016.7808999997</v>
      </c>
      <c r="X86" s="62">
        <f t="shared" si="16"/>
        <v>2413508.3904499998</v>
      </c>
      <c r="Y86" s="62">
        <f t="shared" si="23"/>
        <v>2413508.3904499998</v>
      </c>
      <c r="Z86" s="62">
        <v>227181733.454</v>
      </c>
      <c r="AA86" s="67">
        <f t="shared" si="18"/>
        <v>397323847.24395001</v>
      </c>
    </row>
    <row r="87" spans="1:27" ht="24.9" customHeight="1">
      <c r="A87" s="175"/>
      <c r="B87" s="177"/>
      <c r="C87" s="58">
        <v>9</v>
      </c>
      <c r="D87" s="62" t="s">
        <v>290</v>
      </c>
      <c r="E87" s="62">
        <v>58013320.944799997</v>
      </c>
      <c r="F87" s="62">
        <v>0</v>
      </c>
      <c r="G87" s="62">
        <v>57569261.954999998</v>
      </c>
      <c r="H87" s="62">
        <v>7162071.1572000002</v>
      </c>
      <c r="I87" s="62">
        <v>3467477.4868999999</v>
      </c>
      <c r="J87" s="62">
        <v>0</v>
      </c>
      <c r="K87" s="62">
        <f t="shared" si="20"/>
        <v>3467477.4868999999</v>
      </c>
      <c r="L87" s="62">
        <v>194603742.5059</v>
      </c>
      <c r="M87" s="67">
        <f t="shared" si="17"/>
        <v>320815874.04979998</v>
      </c>
      <c r="N87" s="66"/>
      <c r="O87" s="177"/>
      <c r="P87" s="71">
        <v>4</v>
      </c>
      <c r="Q87" s="175"/>
      <c r="R87" s="72" t="s">
        <v>291</v>
      </c>
      <c r="S87" s="62">
        <v>63944436.656900004</v>
      </c>
      <c r="T87" s="73">
        <v>0</v>
      </c>
      <c r="U87" s="73">
        <v>63454978.348300003</v>
      </c>
      <c r="V87" s="62">
        <v>5418409.1673999997</v>
      </c>
      <c r="W87" s="62">
        <v>3821982.4501</v>
      </c>
      <c r="X87" s="62">
        <f t="shared" si="16"/>
        <v>1910991.22505</v>
      </c>
      <c r="Y87" s="62">
        <f t="shared" si="23"/>
        <v>1910991.22505</v>
      </c>
      <c r="Z87" s="62">
        <v>178277812.38119999</v>
      </c>
      <c r="AA87" s="67">
        <f t="shared" si="18"/>
        <v>313006627.77885002</v>
      </c>
    </row>
    <row r="88" spans="1:27" ht="24.9" customHeight="1">
      <c r="A88" s="175"/>
      <c r="B88" s="177"/>
      <c r="C88" s="58">
        <v>10</v>
      </c>
      <c r="D88" s="62" t="s">
        <v>292</v>
      </c>
      <c r="E88" s="62">
        <v>91779165.024599999</v>
      </c>
      <c r="F88" s="62">
        <v>0</v>
      </c>
      <c r="G88" s="62">
        <v>91076647.694999993</v>
      </c>
      <c r="H88" s="62">
        <v>10178711.766899999</v>
      </c>
      <c r="I88" s="62">
        <v>5485674.3815000001</v>
      </c>
      <c r="J88" s="62">
        <v>0</v>
      </c>
      <c r="K88" s="62">
        <f t="shared" si="20"/>
        <v>5485674.3815000001</v>
      </c>
      <c r="L88" s="62">
        <v>299258747.97259998</v>
      </c>
      <c r="M88" s="67">
        <f t="shared" si="17"/>
        <v>497778946.84060001</v>
      </c>
      <c r="N88" s="66"/>
      <c r="O88" s="177"/>
      <c r="P88" s="71">
        <v>5</v>
      </c>
      <c r="Q88" s="175"/>
      <c r="R88" s="72" t="s">
        <v>293</v>
      </c>
      <c r="S88" s="62">
        <v>87431906.583299994</v>
      </c>
      <c r="T88" s="73">
        <v>0</v>
      </c>
      <c r="U88" s="73">
        <v>86762665.045499995</v>
      </c>
      <c r="V88" s="62">
        <v>6750115.3427999998</v>
      </c>
      <c r="W88" s="62">
        <v>5225837.1489000004</v>
      </c>
      <c r="X88" s="62">
        <f t="shared" si="16"/>
        <v>2612918.5744500002</v>
      </c>
      <c r="Y88" s="62">
        <f t="shared" si="23"/>
        <v>2612918.5744500002</v>
      </c>
      <c r="Z88" s="62">
        <v>224478117.6541</v>
      </c>
      <c r="AA88" s="67">
        <f t="shared" si="18"/>
        <v>408035723.20015001</v>
      </c>
    </row>
    <row r="89" spans="1:27" ht="24.9" customHeight="1">
      <c r="A89" s="175"/>
      <c r="B89" s="177"/>
      <c r="C89" s="58">
        <v>11</v>
      </c>
      <c r="D89" s="62" t="s">
        <v>294</v>
      </c>
      <c r="E89" s="62">
        <v>63786630.5277</v>
      </c>
      <c r="F89" s="62">
        <v>0</v>
      </c>
      <c r="G89" s="62">
        <v>63298380.1351</v>
      </c>
      <c r="H89" s="62">
        <v>7709412.2570000002</v>
      </c>
      <c r="I89" s="62">
        <v>3812550.3199</v>
      </c>
      <c r="J89" s="62">
        <v>0</v>
      </c>
      <c r="K89" s="62">
        <f t="shared" si="20"/>
        <v>3812550.3199</v>
      </c>
      <c r="L89" s="62">
        <v>213592410.10089999</v>
      </c>
      <c r="M89" s="67">
        <f t="shared" si="17"/>
        <v>352199383.34060001</v>
      </c>
      <c r="N89" s="66"/>
      <c r="O89" s="177"/>
      <c r="P89" s="71">
        <v>6</v>
      </c>
      <c r="Q89" s="175"/>
      <c r="R89" s="72" t="s">
        <v>295</v>
      </c>
      <c r="S89" s="62">
        <v>67978947.246900007</v>
      </c>
      <c r="T89" s="73">
        <v>0</v>
      </c>
      <c r="U89" s="73">
        <v>67458607.053299993</v>
      </c>
      <c r="V89" s="62">
        <v>5287096.8886000002</v>
      </c>
      <c r="W89" s="62">
        <v>4063126.6290000002</v>
      </c>
      <c r="X89" s="62">
        <f t="shared" si="16"/>
        <v>2031563.3145000001</v>
      </c>
      <c r="Y89" s="62">
        <f t="shared" si="23"/>
        <v>2031563.3145000001</v>
      </c>
      <c r="Z89" s="62">
        <v>173722252.39680001</v>
      </c>
      <c r="AA89" s="67">
        <f t="shared" si="18"/>
        <v>316478466.90009999</v>
      </c>
    </row>
    <row r="90" spans="1:27" ht="24.9" customHeight="1">
      <c r="A90" s="175"/>
      <c r="B90" s="177"/>
      <c r="C90" s="58">
        <v>12</v>
      </c>
      <c r="D90" s="62" t="s">
        <v>296</v>
      </c>
      <c r="E90" s="62">
        <v>77985560.071799994</v>
      </c>
      <c r="F90" s="62">
        <v>0</v>
      </c>
      <c r="G90" s="62">
        <v>77388624.946099997</v>
      </c>
      <c r="H90" s="62">
        <v>8755073.7146000005</v>
      </c>
      <c r="I90" s="62">
        <v>4661225.5505999997</v>
      </c>
      <c r="J90" s="62">
        <v>0</v>
      </c>
      <c r="K90" s="62">
        <f t="shared" si="20"/>
        <v>4661225.5505999997</v>
      </c>
      <c r="L90" s="62">
        <v>249869089.9325</v>
      </c>
      <c r="M90" s="67">
        <f t="shared" si="17"/>
        <v>418659574.21560001</v>
      </c>
      <c r="N90" s="66"/>
      <c r="O90" s="177"/>
      <c r="P90" s="71">
        <v>7</v>
      </c>
      <c r="Q90" s="175"/>
      <c r="R90" s="72" t="s">
        <v>297</v>
      </c>
      <c r="S90" s="62">
        <v>57040510.385499999</v>
      </c>
      <c r="T90" s="73">
        <v>0</v>
      </c>
      <c r="U90" s="73">
        <v>56603897.707500003</v>
      </c>
      <c r="V90" s="62">
        <v>4752351.3192999996</v>
      </c>
      <c r="W90" s="62">
        <v>3409332.2428000001</v>
      </c>
      <c r="X90" s="62">
        <f t="shared" si="16"/>
        <v>1704666.1214000001</v>
      </c>
      <c r="Y90" s="62">
        <f t="shared" si="23"/>
        <v>1704666.1214000001</v>
      </c>
      <c r="Z90" s="62">
        <v>155170556.08160001</v>
      </c>
      <c r="AA90" s="67">
        <f t="shared" si="18"/>
        <v>275271981.6153</v>
      </c>
    </row>
    <row r="91" spans="1:27" ht="24.9" customHeight="1">
      <c r="A91" s="175"/>
      <c r="B91" s="177"/>
      <c r="C91" s="58">
        <v>13</v>
      </c>
      <c r="D91" s="62" t="s">
        <v>298</v>
      </c>
      <c r="E91" s="62">
        <v>57299481.3583</v>
      </c>
      <c r="F91" s="62">
        <v>0</v>
      </c>
      <c r="G91" s="62">
        <v>56860886.404700004</v>
      </c>
      <c r="H91" s="62">
        <v>7053979.8124000002</v>
      </c>
      <c r="I91" s="62">
        <v>3424811.0329</v>
      </c>
      <c r="J91" s="62">
        <v>0</v>
      </c>
      <c r="K91" s="62">
        <f t="shared" si="20"/>
        <v>3424811.0329</v>
      </c>
      <c r="L91" s="62">
        <v>190853776.32190001</v>
      </c>
      <c r="M91" s="67">
        <f t="shared" si="17"/>
        <v>315492934.93019998</v>
      </c>
      <c r="N91" s="66"/>
      <c r="O91" s="177"/>
      <c r="P91" s="71">
        <v>8</v>
      </c>
      <c r="Q91" s="175"/>
      <c r="R91" s="72" t="s">
        <v>299</v>
      </c>
      <c r="S91" s="62">
        <v>66840163.968999997</v>
      </c>
      <c r="T91" s="73">
        <v>0</v>
      </c>
      <c r="U91" s="73">
        <v>66328540.5141</v>
      </c>
      <c r="V91" s="62">
        <v>5507253.0362999998</v>
      </c>
      <c r="W91" s="62">
        <v>3995061.1345000002</v>
      </c>
      <c r="X91" s="62">
        <f t="shared" si="16"/>
        <v>1997530.5672500001</v>
      </c>
      <c r="Y91" s="62">
        <f t="shared" si="23"/>
        <v>1997530.5672500001</v>
      </c>
      <c r="Z91" s="62">
        <v>181360034.22830001</v>
      </c>
      <c r="AA91" s="67">
        <f t="shared" si="18"/>
        <v>322033522.31494999</v>
      </c>
    </row>
    <row r="92" spans="1:27" ht="24.9" customHeight="1">
      <c r="A92" s="175"/>
      <c r="B92" s="177"/>
      <c r="C92" s="58">
        <v>14</v>
      </c>
      <c r="D92" s="62" t="s">
        <v>300</v>
      </c>
      <c r="E92" s="62">
        <v>56812776.722800002</v>
      </c>
      <c r="F92" s="62">
        <v>0</v>
      </c>
      <c r="G92" s="62">
        <v>56377907.216399997</v>
      </c>
      <c r="H92" s="62">
        <v>7154744.0559999999</v>
      </c>
      <c r="I92" s="62">
        <v>3395720.5181999998</v>
      </c>
      <c r="J92" s="62">
        <v>0</v>
      </c>
      <c r="K92" s="62">
        <f t="shared" si="20"/>
        <v>3395720.5181999998</v>
      </c>
      <c r="L92" s="62">
        <v>194349546.55939999</v>
      </c>
      <c r="M92" s="67">
        <f t="shared" si="17"/>
        <v>318090695.07279998</v>
      </c>
      <c r="N92" s="66"/>
      <c r="O92" s="177"/>
      <c r="P92" s="71">
        <v>9</v>
      </c>
      <c r="Q92" s="175"/>
      <c r="R92" s="72" t="s">
        <v>301</v>
      </c>
      <c r="S92" s="62">
        <v>65550408.3402</v>
      </c>
      <c r="T92" s="73">
        <v>0</v>
      </c>
      <c r="U92" s="73">
        <v>65048657.231299996</v>
      </c>
      <c r="V92" s="62">
        <v>5196338.2334000003</v>
      </c>
      <c r="W92" s="62">
        <v>3917971.9671</v>
      </c>
      <c r="X92" s="62">
        <f t="shared" si="16"/>
        <v>1958985.98355</v>
      </c>
      <c r="Y92" s="62">
        <f t="shared" si="23"/>
        <v>1958985.98355</v>
      </c>
      <c r="Z92" s="62">
        <v>170573601.69960001</v>
      </c>
      <c r="AA92" s="67">
        <f t="shared" si="18"/>
        <v>308327991.48804998</v>
      </c>
    </row>
    <row r="93" spans="1:27" ht="24.9" customHeight="1">
      <c r="A93" s="175"/>
      <c r="B93" s="177"/>
      <c r="C93" s="58">
        <v>15</v>
      </c>
      <c r="D93" s="62" t="s">
        <v>302</v>
      </c>
      <c r="E93" s="62">
        <v>68187772.424999997</v>
      </c>
      <c r="F93" s="62">
        <v>0</v>
      </c>
      <c r="G93" s="62">
        <v>67665833.793500006</v>
      </c>
      <c r="H93" s="62">
        <v>7996906.8996000001</v>
      </c>
      <c r="I93" s="62">
        <v>4075608.1866000001</v>
      </c>
      <c r="J93" s="62">
        <v>0</v>
      </c>
      <c r="K93" s="62">
        <f t="shared" si="20"/>
        <v>4075608.1866000001</v>
      </c>
      <c r="L93" s="62">
        <v>223566337.15700001</v>
      </c>
      <c r="M93" s="67">
        <f t="shared" si="17"/>
        <v>371492458.46170002</v>
      </c>
      <c r="N93" s="66"/>
      <c r="O93" s="177"/>
      <c r="P93" s="71">
        <v>10</v>
      </c>
      <c r="Q93" s="175"/>
      <c r="R93" s="72" t="s">
        <v>303</v>
      </c>
      <c r="S93" s="62">
        <v>69301653.519500002</v>
      </c>
      <c r="T93" s="73">
        <v>0</v>
      </c>
      <c r="U93" s="73">
        <v>68771188.761500001</v>
      </c>
      <c r="V93" s="62">
        <v>5478763.6731000002</v>
      </c>
      <c r="W93" s="62">
        <v>4142185.2683999999</v>
      </c>
      <c r="X93" s="62">
        <f t="shared" si="16"/>
        <v>2071092.6342</v>
      </c>
      <c r="Y93" s="62">
        <f t="shared" si="23"/>
        <v>2071092.6342</v>
      </c>
      <c r="Z93" s="62">
        <v>180371665.0948</v>
      </c>
      <c r="AA93" s="67">
        <f t="shared" si="18"/>
        <v>325994363.68309999</v>
      </c>
    </row>
    <row r="94" spans="1:27" ht="24.9" customHeight="1">
      <c r="A94" s="175"/>
      <c r="B94" s="177"/>
      <c r="C94" s="58">
        <v>16</v>
      </c>
      <c r="D94" s="62" t="s">
        <v>304</v>
      </c>
      <c r="E94" s="62">
        <v>65155346.0858</v>
      </c>
      <c r="F94" s="62">
        <v>0</v>
      </c>
      <c r="G94" s="62">
        <v>64656618.953900002</v>
      </c>
      <c r="H94" s="62">
        <v>7866535.4117999999</v>
      </c>
      <c r="I94" s="62">
        <v>3894358.9512</v>
      </c>
      <c r="J94" s="62">
        <v>0</v>
      </c>
      <c r="K94" s="62">
        <f t="shared" si="20"/>
        <v>3894358.9512</v>
      </c>
      <c r="L94" s="62">
        <v>219043415.625</v>
      </c>
      <c r="M94" s="67">
        <f t="shared" si="17"/>
        <v>360616275.02770001</v>
      </c>
      <c r="N94" s="66"/>
      <c r="O94" s="177"/>
      <c r="P94" s="71">
        <v>11</v>
      </c>
      <c r="Q94" s="175"/>
      <c r="R94" s="72" t="s">
        <v>107</v>
      </c>
      <c r="S94" s="62">
        <v>61005457.130000003</v>
      </c>
      <c r="T94" s="73">
        <v>0</v>
      </c>
      <c r="U94" s="73">
        <v>60538495.038699999</v>
      </c>
      <c r="V94" s="62">
        <v>5151744.7429</v>
      </c>
      <c r="W94" s="62">
        <v>3646318.5650999998</v>
      </c>
      <c r="X94" s="62">
        <f t="shared" si="16"/>
        <v>1823159.2825499999</v>
      </c>
      <c r="Y94" s="62">
        <f t="shared" si="23"/>
        <v>1823159.2825499999</v>
      </c>
      <c r="Z94" s="62">
        <v>169026539.05829999</v>
      </c>
      <c r="AA94" s="67">
        <f t="shared" si="18"/>
        <v>297545395.25244999</v>
      </c>
    </row>
    <row r="95" spans="1:27" ht="24.9" customHeight="1">
      <c r="A95" s="175"/>
      <c r="B95" s="177"/>
      <c r="C95" s="58">
        <v>17</v>
      </c>
      <c r="D95" s="62" t="s">
        <v>305</v>
      </c>
      <c r="E95" s="62">
        <v>54582183.107299998</v>
      </c>
      <c r="F95" s="62">
        <v>0</v>
      </c>
      <c r="G95" s="62">
        <v>54164387.526900001</v>
      </c>
      <c r="H95" s="62">
        <v>6793624.2214000002</v>
      </c>
      <c r="I95" s="62">
        <v>3262397.1189999999</v>
      </c>
      <c r="J95" s="62">
        <v>0</v>
      </c>
      <c r="K95" s="62">
        <f t="shared" si="20"/>
        <v>3262397.1189999999</v>
      </c>
      <c r="L95" s="62">
        <v>181821372.62059999</v>
      </c>
      <c r="M95" s="67">
        <f t="shared" si="17"/>
        <v>300623964.5952</v>
      </c>
      <c r="N95" s="66"/>
      <c r="O95" s="177"/>
      <c r="P95" s="71">
        <v>12</v>
      </c>
      <c r="Q95" s="175"/>
      <c r="R95" s="72" t="s">
        <v>306</v>
      </c>
      <c r="S95" s="62">
        <v>77886111.243000001</v>
      </c>
      <c r="T95" s="73">
        <v>0</v>
      </c>
      <c r="U95" s="73">
        <v>77289937.341600001</v>
      </c>
      <c r="V95" s="62">
        <v>6030122.5036000004</v>
      </c>
      <c r="W95" s="62">
        <v>4655281.4574999996</v>
      </c>
      <c r="X95" s="62">
        <f t="shared" si="16"/>
        <v>2327640.7287499998</v>
      </c>
      <c r="Y95" s="62">
        <f t="shared" si="23"/>
        <v>2327640.7287499998</v>
      </c>
      <c r="Z95" s="62">
        <v>199499718.08039999</v>
      </c>
      <c r="AA95" s="67">
        <f t="shared" si="18"/>
        <v>363033529.89735001</v>
      </c>
    </row>
    <row r="96" spans="1:27" ht="24.9" customHeight="1">
      <c r="A96" s="175"/>
      <c r="B96" s="177"/>
      <c r="C96" s="58">
        <v>18</v>
      </c>
      <c r="D96" s="62" t="s">
        <v>307</v>
      </c>
      <c r="E96" s="62">
        <v>56557082.727600001</v>
      </c>
      <c r="F96" s="62">
        <v>0</v>
      </c>
      <c r="G96" s="62">
        <v>56124170.413400002</v>
      </c>
      <c r="H96" s="62">
        <v>6923342.6896000002</v>
      </c>
      <c r="I96" s="62">
        <v>3380437.5942000002</v>
      </c>
      <c r="J96" s="62">
        <v>0</v>
      </c>
      <c r="K96" s="62">
        <f t="shared" si="20"/>
        <v>3380437.5942000002</v>
      </c>
      <c r="L96" s="62">
        <v>186321639.22690001</v>
      </c>
      <c r="M96" s="67">
        <f t="shared" si="17"/>
        <v>309306672.65170002</v>
      </c>
      <c r="N96" s="66"/>
      <c r="O96" s="177"/>
      <c r="P96" s="71">
        <v>13</v>
      </c>
      <c r="Q96" s="175"/>
      <c r="R96" s="72" t="s">
        <v>308</v>
      </c>
      <c r="S96" s="62">
        <v>51409481.782200001</v>
      </c>
      <c r="T96" s="73">
        <v>0</v>
      </c>
      <c r="U96" s="73">
        <v>51015971.426700003</v>
      </c>
      <c r="V96" s="62">
        <v>4356355.8110999996</v>
      </c>
      <c r="W96" s="62">
        <v>3072763.5962999999</v>
      </c>
      <c r="X96" s="62">
        <f t="shared" si="16"/>
        <v>1536381.7981499999</v>
      </c>
      <c r="Y96" s="62">
        <f t="shared" si="23"/>
        <v>1536381.7981499999</v>
      </c>
      <c r="Z96" s="62">
        <v>141432455.5151</v>
      </c>
      <c r="AA96" s="67">
        <f t="shared" si="18"/>
        <v>249750646.33324999</v>
      </c>
    </row>
    <row r="97" spans="1:27" ht="24.9" customHeight="1">
      <c r="A97" s="175"/>
      <c r="B97" s="177"/>
      <c r="C97" s="58">
        <v>19</v>
      </c>
      <c r="D97" s="62" t="s">
        <v>309</v>
      </c>
      <c r="E97" s="62">
        <v>61076847.175899997</v>
      </c>
      <c r="F97" s="62">
        <v>0</v>
      </c>
      <c r="G97" s="62">
        <v>60609338.634499997</v>
      </c>
      <c r="H97" s="62">
        <v>7318950.8131999997</v>
      </c>
      <c r="I97" s="62">
        <v>3650585.5743</v>
      </c>
      <c r="J97" s="62">
        <v>0</v>
      </c>
      <c r="K97" s="62">
        <f t="shared" si="20"/>
        <v>3650585.5743</v>
      </c>
      <c r="L97" s="62">
        <v>200046300.43059999</v>
      </c>
      <c r="M97" s="67">
        <f t="shared" si="17"/>
        <v>332702022.62849998</v>
      </c>
      <c r="N97" s="66"/>
      <c r="O97" s="177"/>
      <c r="P97" s="71">
        <v>14</v>
      </c>
      <c r="Q97" s="175"/>
      <c r="R97" s="72" t="s">
        <v>310</v>
      </c>
      <c r="S97" s="62">
        <v>74741667.339000002</v>
      </c>
      <c r="T97" s="73">
        <v>0</v>
      </c>
      <c r="U97" s="73">
        <v>74169562.368000001</v>
      </c>
      <c r="V97" s="62">
        <v>5995899.8497000001</v>
      </c>
      <c r="W97" s="62">
        <v>4467336.8912000004</v>
      </c>
      <c r="X97" s="62">
        <f t="shared" si="16"/>
        <v>2233668.4456000002</v>
      </c>
      <c r="Y97" s="62">
        <f t="shared" si="23"/>
        <v>2233668.4456000002</v>
      </c>
      <c r="Z97" s="62">
        <v>198312446.37850001</v>
      </c>
      <c r="AA97" s="67">
        <f t="shared" si="18"/>
        <v>355453244.38080001</v>
      </c>
    </row>
    <row r="98" spans="1:27" ht="24.9" customHeight="1">
      <c r="A98" s="175"/>
      <c r="B98" s="177"/>
      <c r="C98" s="58">
        <v>20</v>
      </c>
      <c r="D98" s="62" t="s">
        <v>311</v>
      </c>
      <c r="E98" s="62">
        <v>61808225.027500004</v>
      </c>
      <c r="F98" s="62">
        <v>0</v>
      </c>
      <c r="G98" s="62">
        <v>61335118.204400003</v>
      </c>
      <c r="H98" s="62">
        <v>7482681.6409</v>
      </c>
      <c r="I98" s="62">
        <v>3694300.2969</v>
      </c>
      <c r="J98" s="62">
        <v>0</v>
      </c>
      <c r="K98" s="62">
        <f t="shared" si="20"/>
        <v>3694300.2969</v>
      </c>
      <c r="L98" s="62">
        <v>205726543.08469999</v>
      </c>
      <c r="M98" s="67">
        <f t="shared" si="17"/>
        <v>340046868.25440001</v>
      </c>
      <c r="N98" s="66"/>
      <c r="O98" s="177"/>
      <c r="P98" s="71">
        <v>15</v>
      </c>
      <c r="Q98" s="175"/>
      <c r="R98" s="72" t="s">
        <v>312</v>
      </c>
      <c r="S98" s="62">
        <v>49909523.458899997</v>
      </c>
      <c r="T98" s="73">
        <v>0</v>
      </c>
      <c r="U98" s="73">
        <v>49527494.431699999</v>
      </c>
      <c r="V98" s="62">
        <v>4307490.023</v>
      </c>
      <c r="W98" s="62">
        <v>2983110.5367000001</v>
      </c>
      <c r="X98" s="62">
        <f t="shared" si="16"/>
        <v>1491555.26835</v>
      </c>
      <c r="Y98" s="62">
        <f t="shared" si="23"/>
        <v>1491555.26835</v>
      </c>
      <c r="Z98" s="62">
        <v>139737175.90189999</v>
      </c>
      <c r="AA98" s="67">
        <f t="shared" si="18"/>
        <v>244973239.08385</v>
      </c>
    </row>
    <row r="99" spans="1:27" ht="24.9" customHeight="1">
      <c r="A99" s="175"/>
      <c r="B99" s="178"/>
      <c r="C99" s="58">
        <v>21</v>
      </c>
      <c r="D99" s="62" t="s">
        <v>313</v>
      </c>
      <c r="E99" s="62">
        <v>59344997.911200002</v>
      </c>
      <c r="F99" s="62">
        <v>0</v>
      </c>
      <c r="G99" s="62">
        <v>58890745.691200003</v>
      </c>
      <c r="H99" s="62">
        <v>7270516.6820999999</v>
      </c>
      <c r="I99" s="62">
        <v>3547072.3080000002</v>
      </c>
      <c r="J99" s="62">
        <v>0</v>
      </c>
      <c r="K99" s="62">
        <f t="shared" si="20"/>
        <v>3547072.3080000002</v>
      </c>
      <c r="L99" s="62">
        <v>198365996.10730001</v>
      </c>
      <c r="M99" s="67">
        <f t="shared" si="17"/>
        <v>327419328.69980001</v>
      </c>
      <c r="N99" s="66"/>
      <c r="O99" s="177"/>
      <c r="P99" s="71">
        <v>16</v>
      </c>
      <c r="Q99" s="175"/>
      <c r="R99" s="72" t="s">
        <v>314</v>
      </c>
      <c r="S99" s="62">
        <v>72357434.518800005</v>
      </c>
      <c r="T99" s="73">
        <v>0</v>
      </c>
      <c r="U99" s="73">
        <v>71803579.494599998</v>
      </c>
      <c r="V99" s="62">
        <v>6082563.2972999997</v>
      </c>
      <c r="W99" s="62">
        <v>4324830.4204000002</v>
      </c>
      <c r="X99" s="62">
        <f t="shared" si="16"/>
        <v>2162415.2102000001</v>
      </c>
      <c r="Y99" s="62">
        <f t="shared" si="23"/>
        <v>2162415.2102000001</v>
      </c>
      <c r="Z99" s="62">
        <v>201319023.8125</v>
      </c>
      <c r="AA99" s="67">
        <f t="shared" si="18"/>
        <v>353725016.33340001</v>
      </c>
    </row>
    <row r="100" spans="1:27" ht="24.9" customHeight="1">
      <c r="A100" s="58"/>
      <c r="B100" s="170" t="s">
        <v>315</v>
      </c>
      <c r="C100" s="171"/>
      <c r="D100" s="63"/>
      <c r="E100" s="63">
        <f>SUM(E79:E99)</f>
        <v>1338705031.9502001</v>
      </c>
      <c r="F100" s="63">
        <f t="shared" ref="F100:M100" si="24">SUM(F79:F99)</f>
        <v>0</v>
      </c>
      <c r="G100" s="63">
        <f t="shared" si="24"/>
        <v>1328458006.0163</v>
      </c>
      <c r="H100" s="63">
        <f t="shared" si="24"/>
        <v>159913020.17390001</v>
      </c>
      <c r="I100" s="63">
        <f t="shared" si="24"/>
        <v>80014891.138600007</v>
      </c>
      <c r="J100" s="63">
        <f t="shared" si="24"/>
        <v>0</v>
      </c>
      <c r="K100" s="63">
        <f t="shared" si="24"/>
        <v>80014891.138600007</v>
      </c>
      <c r="L100" s="63">
        <f t="shared" si="24"/>
        <v>4416588452.9513998</v>
      </c>
      <c r="M100" s="63">
        <f t="shared" si="24"/>
        <v>7323679402.2304001</v>
      </c>
      <c r="N100" s="66"/>
      <c r="O100" s="177"/>
      <c r="P100" s="71">
        <v>17</v>
      </c>
      <c r="Q100" s="175"/>
      <c r="R100" s="72" t="s">
        <v>316</v>
      </c>
      <c r="S100" s="62">
        <v>90494694.820500001</v>
      </c>
      <c r="T100" s="73">
        <v>0</v>
      </c>
      <c r="U100" s="73">
        <v>89802009.379999995</v>
      </c>
      <c r="V100" s="62">
        <v>7413627.5213000001</v>
      </c>
      <c r="W100" s="62">
        <v>5408901.1260000002</v>
      </c>
      <c r="X100" s="62">
        <f t="shared" si="16"/>
        <v>2704450.5630000001</v>
      </c>
      <c r="Y100" s="62">
        <f t="shared" si="23"/>
        <v>2704450.5630000001</v>
      </c>
      <c r="Z100" s="62">
        <v>247497058.1415</v>
      </c>
      <c r="AA100" s="67">
        <f t="shared" si="18"/>
        <v>437911840.42629999</v>
      </c>
    </row>
    <row r="101" spans="1:27" ht="24.9" customHeight="1">
      <c r="A101" s="175">
        <v>5</v>
      </c>
      <c r="B101" s="176" t="s">
        <v>317</v>
      </c>
      <c r="C101" s="58">
        <v>1</v>
      </c>
      <c r="D101" s="62" t="s">
        <v>318</v>
      </c>
      <c r="E101" s="62">
        <v>100062082.26729999</v>
      </c>
      <c r="F101" s="62">
        <v>0</v>
      </c>
      <c r="G101" s="62">
        <v>99296163.915099993</v>
      </c>
      <c r="H101" s="62">
        <v>7366273.8740999997</v>
      </c>
      <c r="I101" s="62">
        <v>5980747.3854999999</v>
      </c>
      <c r="J101" s="62">
        <v>0</v>
      </c>
      <c r="K101" s="62">
        <f t="shared" si="20"/>
        <v>5980747.3854999999</v>
      </c>
      <c r="L101" s="62">
        <v>245818879.41240001</v>
      </c>
      <c r="M101" s="67">
        <f t="shared" si="17"/>
        <v>458524146.85439998</v>
      </c>
      <c r="N101" s="66"/>
      <c r="O101" s="177"/>
      <c r="P101" s="71">
        <v>18</v>
      </c>
      <c r="Q101" s="175"/>
      <c r="R101" s="72" t="s">
        <v>319</v>
      </c>
      <c r="S101" s="62">
        <v>68357566.588200003</v>
      </c>
      <c r="T101" s="73">
        <v>0</v>
      </c>
      <c r="U101" s="73">
        <v>67834328.278799996</v>
      </c>
      <c r="V101" s="62">
        <v>5641531.5735999998</v>
      </c>
      <c r="W101" s="62">
        <v>4085756.8459999999</v>
      </c>
      <c r="X101" s="62">
        <f t="shared" si="16"/>
        <v>2042878.423</v>
      </c>
      <c r="Y101" s="62">
        <f t="shared" si="23"/>
        <v>2042878.423</v>
      </c>
      <c r="Z101" s="62">
        <v>186018501.333</v>
      </c>
      <c r="AA101" s="67">
        <f t="shared" si="18"/>
        <v>329894806.19660002</v>
      </c>
    </row>
    <row r="102" spans="1:27" ht="24.9" customHeight="1">
      <c r="A102" s="175"/>
      <c r="B102" s="177"/>
      <c r="C102" s="58">
        <v>2</v>
      </c>
      <c r="D102" s="62" t="s">
        <v>90</v>
      </c>
      <c r="E102" s="62">
        <v>120835503.0139</v>
      </c>
      <c r="F102" s="62">
        <v>0</v>
      </c>
      <c r="G102" s="62">
        <v>119910575.93619999</v>
      </c>
      <c r="H102" s="62">
        <v>9185719.2763</v>
      </c>
      <c r="I102" s="62">
        <v>7222382.3684999999</v>
      </c>
      <c r="J102" s="62">
        <v>0</v>
      </c>
      <c r="K102" s="62">
        <f t="shared" si="20"/>
        <v>7222382.3684999999</v>
      </c>
      <c r="L102" s="62">
        <v>308940110.32849997</v>
      </c>
      <c r="M102" s="67">
        <f t="shared" si="17"/>
        <v>566094290.92340004</v>
      </c>
      <c r="N102" s="66"/>
      <c r="O102" s="177"/>
      <c r="P102" s="71">
        <v>19</v>
      </c>
      <c r="Q102" s="175"/>
      <c r="R102" s="72" t="s">
        <v>320</v>
      </c>
      <c r="S102" s="62">
        <v>64724084.664499998</v>
      </c>
      <c r="T102" s="73">
        <v>0</v>
      </c>
      <c r="U102" s="73">
        <v>64228658.593500003</v>
      </c>
      <c r="V102" s="62">
        <v>5068755.9139999999</v>
      </c>
      <c r="W102" s="62">
        <v>3868582.2977</v>
      </c>
      <c r="X102" s="62">
        <f t="shared" si="16"/>
        <v>1934291.14885</v>
      </c>
      <c r="Y102" s="62">
        <f t="shared" si="23"/>
        <v>1934291.14885</v>
      </c>
      <c r="Z102" s="62">
        <v>166147443.57929999</v>
      </c>
      <c r="AA102" s="67">
        <f t="shared" si="18"/>
        <v>302103233.90015</v>
      </c>
    </row>
    <row r="103" spans="1:27" ht="24.9" customHeight="1">
      <c r="A103" s="175"/>
      <c r="B103" s="177"/>
      <c r="C103" s="58">
        <v>3</v>
      </c>
      <c r="D103" s="62" t="s">
        <v>321</v>
      </c>
      <c r="E103" s="62">
        <v>52846980.276699997</v>
      </c>
      <c r="F103" s="62">
        <v>0</v>
      </c>
      <c r="G103" s="62">
        <v>52442466.6875</v>
      </c>
      <c r="H103" s="62">
        <v>4652269.1070999997</v>
      </c>
      <c r="I103" s="62">
        <v>3158683.4089000002</v>
      </c>
      <c r="J103" s="62">
        <v>0</v>
      </c>
      <c r="K103" s="62">
        <f t="shared" si="20"/>
        <v>3158683.4089000002</v>
      </c>
      <c r="L103" s="62">
        <v>151663088.09369999</v>
      </c>
      <c r="M103" s="67">
        <f t="shared" si="17"/>
        <v>264763487.57390001</v>
      </c>
      <c r="N103" s="66"/>
      <c r="O103" s="177"/>
      <c r="P103" s="71">
        <v>20</v>
      </c>
      <c r="Q103" s="175"/>
      <c r="R103" s="72" t="s">
        <v>322</v>
      </c>
      <c r="S103" s="62">
        <v>69399866.942499995</v>
      </c>
      <c r="T103" s="73">
        <v>0</v>
      </c>
      <c r="U103" s="73">
        <v>68868650.416500002</v>
      </c>
      <c r="V103" s="62">
        <v>5518354.3694000002</v>
      </c>
      <c r="W103" s="62">
        <v>4148055.5208000001</v>
      </c>
      <c r="X103" s="62">
        <f t="shared" si="16"/>
        <v>2074027.7604</v>
      </c>
      <c r="Y103" s="62">
        <f t="shared" si="23"/>
        <v>2074027.7604</v>
      </c>
      <c r="Z103" s="62">
        <v>181745167.96599999</v>
      </c>
      <c r="AA103" s="67">
        <f t="shared" si="18"/>
        <v>327606067.45480001</v>
      </c>
    </row>
    <row r="104" spans="1:27" ht="24.9" customHeight="1">
      <c r="A104" s="175"/>
      <c r="B104" s="177"/>
      <c r="C104" s="58">
        <v>4</v>
      </c>
      <c r="D104" s="62" t="s">
        <v>323</v>
      </c>
      <c r="E104" s="62">
        <v>62456496.209100001</v>
      </c>
      <c r="F104" s="62">
        <v>0</v>
      </c>
      <c r="G104" s="62">
        <v>61978427.238600001</v>
      </c>
      <c r="H104" s="62">
        <v>5390590.7673000004</v>
      </c>
      <c r="I104" s="62">
        <v>3733047.7034999998</v>
      </c>
      <c r="J104" s="62">
        <v>0</v>
      </c>
      <c r="K104" s="62">
        <f t="shared" si="20"/>
        <v>3733047.7034999998</v>
      </c>
      <c r="L104" s="62">
        <v>177277361.5156</v>
      </c>
      <c r="M104" s="67">
        <f t="shared" si="17"/>
        <v>310835923.43409997</v>
      </c>
      <c r="N104" s="66"/>
      <c r="O104" s="178"/>
      <c r="P104" s="71">
        <v>21</v>
      </c>
      <c r="Q104" s="175"/>
      <c r="R104" s="72" t="s">
        <v>324</v>
      </c>
      <c r="S104" s="62">
        <v>67905372.970200002</v>
      </c>
      <c r="T104" s="73">
        <v>0</v>
      </c>
      <c r="U104" s="73">
        <v>67385595.945899993</v>
      </c>
      <c r="V104" s="62">
        <v>5420146.8635999998</v>
      </c>
      <c r="W104" s="62">
        <v>4058729.0674999999</v>
      </c>
      <c r="X104" s="62">
        <f t="shared" si="16"/>
        <v>2029364.5337499999</v>
      </c>
      <c r="Y104" s="62">
        <f t="shared" si="23"/>
        <v>2029364.5337499999</v>
      </c>
      <c r="Z104" s="62">
        <v>178338097.5226</v>
      </c>
      <c r="AA104" s="67">
        <f t="shared" si="18"/>
        <v>321078577.83604997</v>
      </c>
    </row>
    <row r="105" spans="1:27" ht="24.9" customHeight="1">
      <c r="A105" s="175"/>
      <c r="B105" s="177"/>
      <c r="C105" s="58">
        <v>5</v>
      </c>
      <c r="D105" s="62" t="s">
        <v>325</v>
      </c>
      <c r="E105" s="62">
        <v>79228637.582300007</v>
      </c>
      <c r="F105" s="62">
        <v>0</v>
      </c>
      <c r="G105" s="62">
        <v>78622187.405000001</v>
      </c>
      <c r="H105" s="62">
        <v>6504874.6228</v>
      </c>
      <c r="I105" s="62">
        <v>4735524.7496999996</v>
      </c>
      <c r="J105" s="62">
        <v>0</v>
      </c>
      <c r="K105" s="62">
        <f t="shared" si="20"/>
        <v>4735524.7496999996</v>
      </c>
      <c r="L105" s="62">
        <v>215934728.45969999</v>
      </c>
      <c r="M105" s="67">
        <f t="shared" si="17"/>
        <v>385025952.81950003</v>
      </c>
      <c r="N105" s="66"/>
      <c r="O105" s="58"/>
      <c r="P105" s="171" t="s">
        <v>326</v>
      </c>
      <c r="Q105" s="174"/>
      <c r="R105" s="63"/>
      <c r="S105" s="63">
        <f t="shared" ref="S105:AA105" si="25">SUM(S84:S104)</f>
        <v>1443398544.562</v>
      </c>
      <c r="T105" s="63">
        <f t="shared" si="25"/>
        <v>0</v>
      </c>
      <c r="U105" s="63">
        <f t="shared" si="25"/>
        <v>1432350149.3102</v>
      </c>
      <c r="V105" s="63">
        <f t="shared" ref="V105" si="26">SUM(V84:V104)</f>
        <v>117534637.2043</v>
      </c>
      <c r="W105" s="63">
        <f t="shared" si="25"/>
        <v>86272460.816100001</v>
      </c>
      <c r="X105" s="63">
        <f t="shared" si="25"/>
        <v>43136230.408050001</v>
      </c>
      <c r="Y105" s="63">
        <f t="shared" si="25"/>
        <v>43136230.408050001</v>
      </c>
      <c r="Z105" s="63">
        <f t="shared" si="25"/>
        <v>3873863350.2730999</v>
      </c>
      <c r="AA105" s="63">
        <f t="shared" si="25"/>
        <v>6910282911.7576504</v>
      </c>
    </row>
    <row r="106" spans="1:27" ht="24.9" customHeight="1">
      <c r="A106" s="175"/>
      <c r="B106" s="177"/>
      <c r="C106" s="58">
        <v>6</v>
      </c>
      <c r="D106" s="62" t="s">
        <v>327</v>
      </c>
      <c r="E106" s="62">
        <v>52463996.529899999</v>
      </c>
      <c r="F106" s="62">
        <v>0</v>
      </c>
      <c r="G106" s="62">
        <v>52062414.463500001</v>
      </c>
      <c r="H106" s="62">
        <v>4715667.3481999999</v>
      </c>
      <c r="I106" s="62">
        <v>3135792.3297999999</v>
      </c>
      <c r="J106" s="62">
        <v>0</v>
      </c>
      <c r="K106" s="62">
        <f t="shared" si="20"/>
        <v>3135792.3297999999</v>
      </c>
      <c r="L106" s="62">
        <v>153862535.8003</v>
      </c>
      <c r="M106" s="67">
        <f t="shared" si="17"/>
        <v>266240406.47170001</v>
      </c>
      <c r="N106" s="66"/>
      <c r="O106" s="176">
        <v>23</v>
      </c>
      <c r="P106" s="71">
        <v>1</v>
      </c>
      <c r="Q106" s="175" t="s">
        <v>108</v>
      </c>
      <c r="R106" s="72" t="s">
        <v>328</v>
      </c>
      <c r="S106" s="62">
        <v>58646645.4921</v>
      </c>
      <c r="T106" s="62">
        <v>0</v>
      </c>
      <c r="U106" s="62">
        <v>58197738.762900002</v>
      </c>
      <c r="V106" s="62">
        <v>5733226.9501</v>
      </c>
      <c r="W106" s="62">
        <v>3505331.5277</v>
      </c>
      <c r="X106" s="62">
        <f t="shared" si="16"/>
        <v>1752665.76385</v>
      </c>
      <c r="Y106" s="62">
        <f t="shared" ref="Y106:Y121" si="27">W106-X106</f>
        <v>1752665.76385</v>
      </c>
      <c r="Z106" s="62">
        <v>184251155.70379999</v>
      </c>
      <c r="AA106" s="67">
        <f t="shared" si="18"/>
        <v>308581432.67275</v>
      </c>
    </row>
    <row r="107" spans="1:27" ht="24.9" customHeight="1">
      <c r="A107" s="175"/>
      <c r="B107" s="177"/>
      <c r="C107" s="58">
        <v>7</v>
      </c>
      <c r="D107" s="62" t="s">
        <v>329</v>
      </c>
      <c r="E107" s="62">
        <v>83699586.8671</v>
      </c>
      <c r="F107" s="62">
        <v>0</v>
      </c>
      <c r="G107" s="62">
        <v>83058914.114899993</v>
      </c>
      <c r="H107" s="62">
        <v>6889945.8880000003</v>
      </c>
      <c r="I107" s="62">
        <v>5002755.0294000003</v>
      </c>
      <c r="J107" s="62">
        <v>0</v>
      </c>
      <c r="K107" s="62">
        <f t="shared" si="20"/>
        <v>5002755.0294000003</v>
      </c>
      <c r="L107" s="62">
        <v>229293838.9971</v>
      </c>
      <c r="M107" s="67">
        <f t="shared" si="17"/>
        <v>407945040.89649999</v>
      </c>
      <c r="N107" s="66"/>
      <c r="O107" s="177"/>
      <c r="P107" s="71">
        <v>2</v>
      </c>
      <c r="Q107" s="175"/>
      <c r="R107" s="72" t="s">
        <v>330</v>
      </c>
      <c r="S107" s="62">
        <v>96441008.680899993</v>
      </c>
      <c r="T107" s="62">
        <v>0</v>
      </c>
      <c r="U107" s="62">
        <v>95702807.588400006</v>
      </c>
      <c r="V107" s="62">
        <v>6652147.2660999997</v>
      </c>
      <c r="W107" s="62">
        <v>5764314.4880999997</v>
      </c>
      <c r="X107" s="62">
        <f t="shared" si="16"/>
        <v>2882157.2440499999</v>
      </c>
      <c r="Y107" s="62">
        <f t="shared" si="27"/>
        <v>2882157.2440499999</v>
      </c>
      <c r="Z107" s="62">
        <v>216130860.03130001</v>
      </c>
      <c r="AA107" s="67">
        <f t="shared" si="18"/>
        <v>417808980.81075001</v>
      </c>
    </row>
    <row r="108" spans="1:27" ht="24.9" customHeight="1">
      <c r="A108" s="175"/>
      <c r="B108" s="177"/>
      <c r="C108" s="58">
        <v>8</v>
      </c>
      <c r="D108" s="62" t="s">
        <v>331</v>
      </c>
      <c r="E108" s="62">
        <v>84492293.590000004</v>
      </c>
      <c r="F108" s="62">
        <v>0</v>
      </c>
      <c r="G108" s="62">
        <v>83845553.118399993</v>
      </c>
      <c r="H108" s="62">
        <v>6492378.7056</v>
      </c>
      <c r="I108" s="62">
        <v>5050135.4013</v>
      </c>
      <c r="J108" s="62">
        <v>0</v>
      </c>
      <c r="K108" s="62">
        <f t="shared" si="20"/>
        <v>5050135.4013</v>
      </c>
      <c r="L108" s="62">
        <v>215501213.01609999</v>
      </c>
      <c r="M108" s="67">
        <f t="shared" si="17"/>
        <v>395381573.83139998</v>
      </c>
      <c r="N108" s="66"/>
      <c r="O108" s="177"/>
      <c r="P108" s="71">
        <v>3</v>
      </c>
      <c r="Q108" s="175"/>
      <c r="R108" s="72" t="s">
        <v>332</v>
      </c>
      <c r="S108" s="62">
        <v>73915979.469099998</v>
      </c>
      <c r="T108" s="62">
        <v>0</v>
      </c>
      <c r="U108" s="62">
        <v>73350194.669300005</v>
      </c>
      <c r="V108" s="62">
        <v>6563712.9178999998</v>
      </c>
      <c r="W108" s="62">
        <v>4417985.2242000001</v>
      </c>
      <c r="X108" s="62">
        <f t="shared" si="16"/>
        <v>2208992.6121</v>
      </c>
      <c r="Y108" s="62">
        <f t="shared" si="27"/>
        <v>2208992.6121</v>
      </c>
      <c r="Z108" s="62">
        <v>213062845.51050001</v>
      </c>
      <c r="AA108" s="67">
        <f t="shared" si="18"/>
        <v>369101725.1789</v>
      </c>
    </row>
    <row r="109" spans="1:27" ht="24.9" customHeight="1">
      <c r="A109" s="175"/>
      <c r="B109" s="177"/>
      <c r="C109" s="58">
        <v>9</v>
      </c>
      <c r="D109" s="62" t="s">
        <v>333</v>
      </c>
      <c r="E109" s="62">
        <v>59430976.591200002</v>
      </c>
      <c r="F109" s="62">
        <v>0</v>
      </c>
      <c r="G109" s="62">
        <v>58976066.253300004</v>
      </c>
      <c r="H109" s="62">
        <v>5457519.7414999995</v>
      </c>
      <c r="I109" s="62">
        <v>3552211.2853000001</v>
      </c>
      <c r="J109" s="62">
        <v>0</v>
      </c>
      <c r="K109" s="62">
        <f t="shared" si="20"/>
        <v>3552211.2853000001</v>
      </c>
      <c r="L109" s="62">
        <v>179599299.41389999</v>
      </c>
      <c r="M109" s="67">
        <f t="shared" si="17"/>
        <v>307016073.2852</v>
      </c>
      <c r="N109" s="66"/>
      <c r="O109" s="177"/>
      <c r="P109" s="71">
        <v>4</v>
      </c>
      <c r="Q109" s="175"/>
      <c r="R109" s="72" t="s">
        <v>98</v>
      </c>
      <c r="S109" s="62">
        <v>45013187.137199998</v>
      </c>
      <c r="T109" s="62">
        <v>0</v>
      </c>
      <c r="U109" s="62">
        <v>44668636.780699998</v>
      </c>
      <c r="V109" s="62">
        <v>4940914.9581000004</v>
      </c>
      <c r="W109" s="62">
        <v>2690454.7174999998</v>
      </c>
      <c r="X109" s="62">
        <f t="shared" si="16"/>
        <v>1345227.3587499999</v>
      </c>
      <c r="Y109" s="62">
        <f t="shared" si="27"/>
        <v>1345227.3587499999</v>
      </c>
      <c r="Z109" s="62">
        <v>156763819.09889999</v>
      </c>
      <c r="AA109" s="67">
        <f t="shared" si="18"/>
        <v>252731785.33364999</v>
      </c>
    </row>
    <row r="110" spans="1:27" ht="24.9" customHeight="1">
      <c r="A110" s="175"/>
      <c r="B110" s="177"/>
      <c r="C110" s="58">
        <v>10</v>
      </c>
      <c r="D110" s="62" t="s">
        <v>334</v>
      </c>
      <c r="E110" s="62">
        <v>68065812.951100007</v>
      </c>
      <c r="F110" s="62">
        <v>0</v>
      </c>
      <c r="G110" s="62">
        <v>67544807.849900007</v>
      </c>
      <c r="H110" s="62">
        <v>6265791.9751000004</v>
      </c>
      <c r="I110" s="62">
        <v>4068318.6239999998</v>
      </c>
      <c r="J110" s="62">
        <v>0</v>
      </c>
      <c r="K110" s="62">
        <f t="shared" si="20"/>
        <v>4068318.6239999998</v>
      </c>
      <c r="L110" s="62">
        <v>207640337.7633</v>
      </c>
      <c r="M110" s="67">
        <f t="shared" si="17"/>
        <v>353585069.16339999</v>
      </c>
      <c r="N110" s="66"/>
      <c r="O110" s="177"/>
      <c r="P110" s="71">
        <v>5</v>
      </c>
      <c r="Q110" s="175"/>
      <c r="R110" s="72" t="s">
        <v>335</v>
      </c>
      <c r="S110" s="62">
        <v>78102577.175099999</v>
      </c>
      <c r="T110" s="62">
        <v>0</v>
      </c>
      <c r="U110" s="62">
        <v>77504746.349999994</v>
      </c>
      <c r="V110" s="62">
        <v>6614327.4704</v>
      </c>
      <c r="W110" s="62">
        <v>4668219.7057999996</v>
      </c>
      <c r="X110" s="62">
        <f t="shared" si="16"/>
        <v>2334109.8528999998</v>
      </c>
      <c r="Y110" s="62">
        <f t="shared" si="27"/>
        <v>2334109.8528999998</v>
      </c>
      <c r="Z110" s="62">
        <v>214818794.24680001</v>
      </c>
      <c r="AA110" s="67">
        <f t="shared" si="18"/>
        <v>379374555.0952</v>
      </c>
    </row>
    <row r="111" spans="1:27" ht="24.9" customHeight="1">
      <c r="A111" s="175"/>
      <c r="B111" s="177"/>
      <c r="C111" s="58">
        <v>11</v>
      </c>
      <c r="D111" s="62" t="s">
        <v>336</v>
      </c>
      <c r="E111" s="62">
        <v>52667173.8759</v>
      </c>
      <c r="F111" s="62">
        <v>0</v>
      </c>
      <c r="G111" s="62">
        <v>52264036.602399997</v>
      </c>
      <c r="H111" s="62">
        <v>5024910.8636999996</v>
      </c>
      <c r="I111" s="62">
        <v>3147936.3144</v>
      </c>
      <c r="J111" s="62">
        <v>0</v>
      </c>
      <c r="K111" s="62">
        <f t="shared" ref="K111:K129" si="28">I111-J111</f>
        <v>3147936.3144</v>
      </c>
      <c r="L111" s="62">
        <v>164590987.0783</v>
      </c>
      <c r="M111" s="67">
        <f t="shared" si="17"/>
        <v>277695044.73470002</v>
      </c>
      <c r="N111" s="66"/>
      <c r="O111" s="177"/>
      <c r="P111" s="71">
        <v>6</v>
      </c>
      <c r="Q111" s="175"/>
      <c r="R111" s="72" t="s">
        <v>337</v>
      </c>
      <c r="S111" s="62">
        <v>67128171.760000005</v>
      </c>
      <c r="T111" s="62">
        <v>0</v>
      </c>
      <c r="U111" s="62">
        <v>66614343.769100003</v>
      </c>
      <c r="V111" s="62">
        <v>6595157.4715</v>
      </c>
      <c r="W111" s="62">
        <v>4012275.4659000002</v>
      </c>
      <c r="X111" s="62">
        <f t="shared" si="16"/>
        <v>2006137.7329500001</v>
      </c>
      <c r="Y111" s="62">
        <f t="shared" si="27"/>
        <v>2006137.7329500001</v>
      </c>
      <c r="Z111" s="62">
        <v>214153737.7825</v>
      </c>
      <c r="AA111" s="67">
        <f t="shared" si="18"/>
        <v>356497548.51604998</v>
      </c>
    </row>
    <row r="112" spans="1:27" ht="24.9" customHeight="1">
      <c r="A112" s="175"/>
      <c r="B112" s="177"/>
      <c r="C112" s="58">
        <v>12</v>
      </c>
      <c r="D112" s="62" t="s">
        <v>338</v>
      </c>
      <c r="E112" s="62">
        <v>81560606.900299996</v>
      </c>
      <c r="F112" s="62">
        <v>0</v>
      </c>
      <c r="G112" s="62">
        <v>80936306.823599994</v>
      </c>
      <c r="H112" s="62">
        <v>6996000.6969999997</v>
      </c>
      <c r="I112" s="62">
        <v>4874907.4117000001</v>
      </c>
      <c r="J112" s="62">
        <v>0</v>
      </c>
      <c r="K112" s="62">
        <f t="shared" si="28"/>
        <v>4874907.4117000001</v>
      </c>
      <c r="L112" s="62">
        <v>232973152.53130001</v>
      </c>
      <c r="M112" s="67">
        <f t="shared" si="17"/>
        <v>407340974.36390001</v>
      </c>
      <c r="N112" s="66"/>
      <c r="O112" s="177"/>
      <c r="P112" s="71">
        <v>7</v>
      </c>
      <c r="Q112" s="175"/>
      <c r="R112" s="72" t="s">
        <v>339</v>
      </c>
      <c r="S112" s="62">
        <v>67851626.749899998</v>
      </c>
      <c r="T112" s="62">
        <v>0</v>
      </c>
      <c r="U112" s="62">
        <v>67332261.122400001</v>
      </c>
      <c r="V112" s="62">
        <v>6643646.9433000004</v>
      </c>
      <c r="W112" s="62">
        <v>4055516.6362000001</v>
      </c>
      <c r="X112" s="62">
        <f t="shared" si="16"/>
        <v>2027758.3181</v>
      </c>
      <c r="Y112" s="62">
        <f t="shared" si="27"/>
        <v>2027758.3181</v>
      </c>
      <c r="Z112" s="62">
        <v>215835962.01480001</v>
      </c>
      <c r="AA112" s="67">
        <f t="shared" si="18"/>
        <v>359691255.14850003</v>
      </c>
    </row>
    <row r="113" spans="1:27" ht="24.9" customHeight="1">
      <c r="A113" s="175"/>
      <c r="B113" s="177"/>
      <c r="C113" s="58">
        <v>13</v>
      </c>
      <c r="D113" s="62" t="s">
        <v>340</v>
      </c>
      <c r="E113" s="62">
        <v>67079706.812200002</v>
      </c>
      <c r="F113" s="62">
        <v>0</v>
      </c>
      <c r="G113" s="62">
        <v>66566249.792900003</v>
      </c>
      <c r="H113" s="62">
        <v>5354021.6701999996</v>
      </c>
      <c r="I113" s="62">
        <v>4009378.6982</v>
      </c>
      <c r="J113" s="62">
        <v>0</v>
      </c>
      <c r="K113" s="62">
        <f t="shared" si="28"/>
        <v>4009378.6982</v>
      </c>
      <c r="L113" s="62">
        <v>176008685.6737</v>
      </c>
      <c r="M113" s="67">
        <f t="shared" si="17"/>
        <v>319018042.64719999</v>
      </c>
      <c r="N113" s="66"/>
      <c r="O113" s="177"/>
      <c r="P113" s="71">
        <v>8</v>
      </c>
      <c r="Q113" s="175"/>
      <c r="R113" s="72" t="s">
        <v>341</v>
      </c>
      <c r="S113" s="62">
        <v>80011954.359300002</v>
      </c>
      <c r="T113" s="62">
        <v>0</v>
      </c>
      <c r="U113" s="62">
        <v>79399508.337400004</v>
      </c>
      <c r="V113" s="62">
        <v>8369998.3152000001</v>
      </c>
      <c r="W113" s="62">
        <v>4782343.8809000002</v>
      </c>
      <c r="X113" s="62">
        <f t="shared" si="16"/>
        <v>2391171.9404500001</v>
      </c>
      <c r="Y113" s="62">
        <f t="shared" si="27"/>
        <v>2391171.9404500001</v>
      </c>
      <c r="Z113" s="62">
        <v>275727522.07539999</v>
      </c>
      <c r="AA113" s="67">
        <f t="shared" si="18"/>
        <v>445900155.02775002</v>
      </c>
    </row>
    <row r="114" spans="1:27" ht="24.9" customHeight="1">
      <c r="A114" s="175"/>
      <c r="B114" s="177"/>
      <c r="C114" s="58">
        <v>14</v>
      </c>
      <c r="D114" s="62" t="s">
        <v>342</v>
      </c>
      <c r="E114" s="62">
        <v>78328005.316400006</v>
      </c>
      <c r="F114" s="62">
        <v>0</v>
      </c>
      <c r="G114" s="62">
        <v>77728448.966999993</v>
      </c>
      <c r="H114" s="62">
        <v>6636474.6728999997</v>
      </c>
      <c r="I114" s="62">
        <v>4681693.6284999996</v>
      </c>
      <c r="J114" s="62">
        <v>0</v>
      </c>
      <c r="K114" s="62">
        <f t="shared" si="28"/>
        <v>4681693.6284999996</v>
      </c>
      <c r="L114" s="62">
        <v>220500271.97060001</v>
      </c>
      <c r="M114" s="67">
        <f t="shared" si="17"/>
        <v>387874894.55540001</v>
      </c>
      <c r="N114" s="66"/>
      <c r="O114" s="177"/>
      <c r="P114" s="71">
        <v>9</v>
      </c>
      <c r="Q114" s="175"/>
      <c r="R114" s="72" t="s">
        <v>343</v>
      </c>
      <c r="S114" s="62">
        <v>57843397.330799997</v>
      </c>
      <c r="T114" s="62">
        <v>0</v>
      </c>
      <c r="U114" s="62">
        <v>57400639.009499997</v>
      </c>
      <c r="V114" s="62">
        <v>5978662.7037000004</v>
      </c>
      <c r="W114" s="62">
        <v>3457321.0902</v>
      </c>
      <c r="X114" s="62">
        <f t="shared" si="16"/>
        <v>1728660.5451</v>
      </c>
      <c r="Y114" s="62">
        <f t="shared" si="27"/>
        <v>1728660.5451</v>
      </c>
      <c r="Z114" s="62">
        <v>192765951.949</v>
      </c>
      <c r="AA114" s="67">
        <f t="shared" si="18"/>
        <v>315717311.5381</v>
      </c>
    </row>
    <row r="115" spans="1:27" ht="24.9" customHeight="1">
      <c r="A115" s="175"/>
      <c r="B115" s="177"/>
      <c r="C115" s="58">
        <v>15</v>
      </c>
      <c r="D115" s="62" t="s">
        <v>344</v>
      </c>
      <c r="E115" s="62">
        <v>100375606.3478</v>
      </c>
      <c r="F115" s="62">
        <v>0</v>
      </c>
      <c r="G115" s="62">
        <v>99607288.147100002</v>
      </c>
      <c r="H115" s="62">
        <v>8005657.5321000004</v>
      </c>
      <c r="I115" s="62">
        <v>5999486.8348000003</v>
      </c>
      <c r="J115" s="62">
        <v>0</v>
      </c>
      <c r="K115" s="62">
        <f t="shared" si="28"/>
        <v>5999486.8348000003</v>
      </c>
      <c r="L115" s="62">
        <v>268000739.59240001</v>
      </c>
      <c r="M115" s="67">
        <f t="shared" si="17"/>
        <v>481988778.45420003</v>
      </c>
      <c r="N115" s="66"/>
      <c r="O115" s="177"/>
      <c r="P115" s="71">
        <v>10</v>
      </c>
      <c r="Q115" s="175"/>
      <c r="R115" s="72" t="s">
        <v>345</v>
      </c>
      <c r="S115" s="62">
        <v>76921716.376499996</v>
      </c>
      <c r="T115" s="62">
        <v>0</v>
      </c>
      <c r="U115" s="62">
        <v>76332924.369399995</v>
      </c>
      <c r="V115" s="62">
        <v>5708091.2297999999</v>
      </c>
      <c r="W115" s="62">
        <v>4597639.2224000003</v>
      </c>
      <c r="X115" s="62">
        <f t="shared" si="16"/>
        <v>2298819.6112000002</v>
      </c>
      <c r="Y115" s="62">
        <f t="shared" si="27"/>
        <v>2298819.6112000002</v>
      </c>
      <c r="Z115" s="62">
        <v>183379133.05340001</v>
      </c>
      <c r="AA115" s="67">
        <f t="shared" si="18"/>
        <v>344640684.64029998</v>
      </c>
    </row>
    <row r="116" spans="1:27" ht="24.9" customHeight="1">
      <c r="A116" s="175"/>
      <c r="B116" s="177"/>
      <c r="C116" s="58">
        <v>16</v>
      </c>
      <c r="D116" s="62" t="s">
        <v>346</v>
      </c>
      <c r="E116" s="62">
        <v>75249598.748500004</v>
      </c>
      <c r="F116" s="62">
        <v>0</v>
      </c>
      <c r="G116" s="62">
        <v>74673605.851300001</v>
      </c>
      <c r="H116" s="62">
        <v>6310263.7160999998</v>
      </c>
      <c r="I116" s="62">
        <v>4497696.1380000003</v>
      </c>
      <c r="J116" s="62">
        <v>0</v>
      </c>
      <c r="K116" s="62">
        <f t="shared" si="28"/>
        <v>4497696.1380000003</v>
      </c>
      <c r="L116" s="62">
        <v>209183176.6049</v>
      </c>
      <c r="M116" s="67">
        <f t="shared" si="17"/>
        <v>369914341.05879998</v>
      </c>
      <c r="N116" s="66"/>
      <c r="O116" s="177"/>
      <c r="P116" s="71">
        <v>11</v>
      </c>
      <c r="Q116" s="175"/>
      <c r="R116" s="72" t="s">
        <v>347</v>
      </c>
      <c r="S116" s="62">
        <v>60978102.523400001</v>
      </c>
      <c r="T116" s="62">
        <v>0</v>
      </c>
      <c r="U116" s="62">
        <v>60511349.816</v>
      </c>
      <c r="V116" s="62">
        <v>5537951.9556999998</v>
      </c>
      <c r="W116" s="62">
        <v>3644683.5702</v>
      </c>
      <c r="X116" s="62">
        <f t="shared" si="16"/>
        <v>1822341.7851</v>
      </c>
      <c r="Y116" s="62">
        <f t="shared" si="27"/>
        <v>1822341.7851</v>
      </c>
      <c r="Z116" s="62">
        <v>177476564.94150001</v>
      </c>
      <c r="AA116" s="67">
        <f t="shared" si="18"/>
        <v>306326311.02170002</v>
      </c>
    </row>
    <row r="117" spans="1:27" ht="24.9" customHeight="1">
      <c r="A117" s="175"/>
      <c r="B117" s="177"/>
      <c r="C117" s="58">
        <v>17</v>
      </c>
      <c r="D117" s="62" t="s">
        <v>348</v>
      </c>
      <c r="E117" s="62">
        <v>74013750.258300006</v>
      </c>
      <c r="F117" s="62">
        <v>0</v>
      </c>
      <c r="G117" s="62">
        <v>73447217.078600004</v>
      </c>
      <c r="H117" s="62">
        <v>6155022.1431999998</v>
      </c>
      <c r="I117" s="62">
        <v>4423829.0201000003</v>
      </c>
      <c r="J117" s="62">
        <v>0</v>
      </c>
      <c r="K117" s="62">
        <f t="shared" si="28"/>
        <v>4423829.0201000003</v>
      </c>
      <c r="L117" s="62">
        <v>203797447.98550001</v>
      </c>
      <c r="M117" s="67">
        <f t="shared" si="17"/>
        <v>361837266.48570001</v>
      </c>
      <c r="N117" s="66"/>
      <c r="O117" s="177"/>
      <c r="P117" s="71">
        <v>12</v>
      </c>
      <c r="Q117" s="175"/>
      <c r="R117" s="72" t="s">
        <v>349</v>
      </c>
      <c r="S117" s="62">
        <v>54162752.395900004</v>
      </c>
      <c r="T117" s="62">
        <v>0</v>
      </c>
      <c r="U117" s="62">
        <v>53748167.319200002</v>
      </c>
      <c r="V117" s="62">
        <v>5326351.4714000002</v>
      </c>
      <c r="W117" s="62">
        <v>3237327.5915000001</v>
      </c>
      <c r="X117" s="62">
        <f t="shared" si="16"/>
        <v>1618663.79575</v>
      </c>
      <c r="Y117" s="62">
        <f t="shared" si="27"/>
        <v>1618663.79575</v>
      </c>
      <c r="Z117" s="62">
        <v>170135601.03549999</v>
      </c>
      <c r="AA117" s="67">
        <f t="shared" si="18"/>
        <v>284991536.01775002</v>
      </c>
    </row>
    <row r="118" spans="1:27" ht="24.9" customHeight="1">
      <c r="A118" s="175"/>
      <c r="B118" s="177"/>
      <c r="C118" s="58">
        <v>18</v>
      </c>
      <c r="D118" s="62" t="s">
        <v>350</v>
      </c>
      <c r="E118" s="62">
        <v>104086256.2726</v>
      </c>
      <c r="F118" s="62">
        <v>0</v>
      </c>
      <c r="G118" s="62">
        <v>103289535.15629999</v>
      </c>
      <c r="H118" s="62">
        <v>7598483.2139999997</v>
      </c>
      <c r="I118" s="62">
        <v>6221273.7429</v>
      </c>
      <c r="J118" s="62">
        <v>0</v>
      </c>
      <c r="K118" s="62">
        <f t="shared" si="28"/>
        <v>6221273.7429</v>
      </c>
      <c r="L118" s="62">
        <v>253874817.41569999</v>
      </c>
      <c r="M118" s="67">
        <f t="shared" si="17"/>
        <v>475070365.80150002</v>
      </c>
      <c r="N118" s="66"/>
      <c r="O118" s="177"/>
      <c r="P118" s="71">
        <v>13</v>
      </c>
      <c r="Q118" s="175"/>
      <c r="R118" s="72" t="s">
        <v>351</v>
      </c>
      <c r="S118" s="62">
        <v>45318886.685000002</v>
      </c>
      <c r="T118" s="62">
        <v>0</v>
      </c>
      <c r="U118" s="62">
        <v>44971996.372299999</v>
      </c>
      <c r="V118" s="62">
        <v>4971562.6063999999</v>
      </c>
      <c r="W118" s="62">
        <v>2708726.4918</v>
      </c>
      <c r="X118" s="62">
        <f t="shared" si="16"/>
        <v>1354363.2459</v>
      </c>
      <c r="Y118" s="62">
        <f t="shared" si="27"/>
        <v>1354363.2459</v>
      </c>
      <c r="Z118" s="62">
        <v>157827064.68189999</v>
      </c>
      <c r="AA118" s="67">
        <f t="shared" si="18"/>
        <v>254443873.59150001</v>
      </c>
    </row>
    <row r="119" spans="1:27" ht="24.9" customHeight="1">
      <c r="A119" s="175"/>
      <c r="B119" s="177"/>
      <c r="C119" s="58">
        <v>19</v>
      </c>
      <c r="D119" s="62" t="s">
        <v>352</v>
      </c>
      <c r="E119" s="62">
        <v>57930037.4789</v>
      </c>
      <c r="F119" s="62">
        <v>0</v>
      </c>
      <c r="G119" s="62">
        <v>57486615.9767</v>
      </c>
      <c r="H119" s="62">
        <v>4989902.3726000004</v>
      </c>
      <c r="I119" s="62">
        <v>3462499.6036999999</v>
      </c>
      <c r="J119" s="62">
        <v>0</v>
      </c>
      <c r="K119" s="62">
        <f t="shared" si="28"/>
        <v>3462499.6036999999</v>
      </c>
      <c r="L119" s="62">
        <v>163376452.6692</v>
      </c>
      <c r="M119" s="67">
        <f t="shared" si="17"/>
        <v>287245508.10110003</v>
      </c>
      <c r="N119" s="66"/>
      <c r="O119" s="177"/>
      <c r="P119" s="71">
        <v>14</v>
      </c>
      <c r="Q119" s="175"/>
      <c r="R119" s="72" t="s">
        <v>353</v>
      </c>
      <c r="S119" s="62">
        <v>45126712.7984</v>
      </c>
      <c r="T119" s="62">
        <v>-1E-4</v>
      </c>
      <c r="U119" s="62">
        <v>44781293.467500001</v>
      </c>
      <c r="V119" s="62">
        <v>4995015.9710999997</v>
      </c>
      <c r="W119" s="62">
        <v>2697240.1878999998</v>
      </c>
      <c r="X119" s="62">
        <f t="shared" si="16"/>
        <v>1348620.0939499999</v>
      </c>
      <c r="Y119" s="62">
        <f t="shared" si="27"/>
        <v>1348620.0939499999</v>
      </c>
      <c r="Z119" s="62">
        <v>158640722.09990001</v>
      </c>
      <c r="AA119" s="67">
        <f t="shared" si="18"/>
        <v>254892364.43075001</v>
      </c>
    </row>
    <row r="120" spans="1:27" ht="24.9" customHeight="1">
      <c r="A120" s="175"/>
      <c r="B120" s="178"/>
      <c r="C120" s="58">
        <v>20</v>
      </c>
      <c r="D120" s="62" t="s">
        <v>354</v>
      </c>
      <c r="E120" s="62">
        <v>64822016.406999998</v>
      </c>
      <c r="F120" s="62">
        <v>0</v>
      </c>
      <c r="G120" s="62">
        <v>64325840.724299997</v>
      </c>
      <c r="H120" s="62">
        <v>5839237.3635999998</v>
      </c>
      <c r="I120" s="62">
        <v>3874435.7138999999</v>
      </c>
      <c r="J120" s="62">
        <v>0</v>
      </c>
      <c r="K120" s="62">
        <f t="shared" si="28"/>
        <v>3874435.7138999999</v>
      </c>
      <c r="L120" s="62">
        <v>192842063.4682</v>
      </c>
      <c r="M120" s="67">
        <f t="shared" si="17"/>
        <v>331703593.67699999</v>
      </c>
      <c r="N120" s="66"/>
      <c r="O120" s="177"/>
      <c r="P120" s="71">
        <v>15</v>
      </c>
      <c r="Q120" s="175"/>
      <c r="R120" s="72" t="s">
        <v>355</v>
      </c>
      <c r="S120" s="62">
        <v>51527198.891500004</v>
      </c>
      <c r="T120" s="62">
        <v>0</v>
      </c>
      <c r="U120" s="62">
        <v>51132787.478399999</v>
      </c>
      <c r="V120" s="62">
        <v>5377032.4326999998</v>
      </c>
      <c r="W120" s="62">
        <v>3079799.5910999998</v>
      </c>
      <c r="X120" s="62">
        <f t="shared" si="16"/>
        <v>1539899.7955499999</v>
      </c>
      <c r="Y120" s="62">
        <f t="shared" si="27"/>
        <v>1539899.7955499999</v>
      </c>
      <c r="Z120" s="62">
        <v>171893853.66260001</v>
      </c>
      <c r="AA120" s="67">
        <f t="shared" si="18"/>
        <v>281470772.26075</v>
      </c>
    </row>
    <row r="121" spans="1:27" ht="24.9" customHeight="1">
      <c r="A121" s="58"/>
      <c r="B121" s="170" t="s">
        <v>356</v>
      </c>
      <c r="C121" s="171"/>
      <c r="D121" s="63"/>
      <c r="E121" s="63">
        <f>SUM(E101:E120)</f>
        <v>1519695124.2965</v>
      </c>
      <c r="F121" s="63">
        <f t="shared" ref="F121:G121" si="29">SUM(F101:F120)</f>
        <v>0</v>
      </c>
      <c r="G121" s="63">
        <f t="shared" si="29"/>
        <v>1508062722.1026001</v>
      </c>
      <c r="H121" s="63">
        <f t="shared" ref="H121:M121" si="30">SUM(H101:H120)</f>
        <v>125831005.55140001</v>
      </c>
      <c r="I121" s="63">
        <f t="shared" si="30"/>
        <v>90832735.392100006</v>
      </c>
      <c r="J121" s="63">
        <f t="shared" si="30"/>
        <v>0</v>
      </c>
      <c r="K121" s="63">
        <f t="shared" si="30"/>
        <v>90832735.392100006</v>
      </c>
      <c r="L121" s="63">
        <f t="shared" si="30"/>
        <v>4170679187.7904</v>
      </c>
      <c r="M121" s="63">
        <f t="shared" si="30"/>
        <v>7415100775.1330004</v>
      </c>
      <c r="N121" s="66"/>
      <c r="O121" s="178"/>
      <c r="P121" s="71">
        <v>16</v>
      </c>
      <c r="Q121" s="175"/>
      <c r="R121" s="72" t="s">
        <v>357</v>
      </c>
      <c r="S121" s="62">
        <v>62365741.118100002</v>
      </c>
      <c r="T121" s="62">
        <v>0</v>
      </c>
      <c r="U121" s="62">
        <v>61888366.826200001</v>
      </c>
      <c r="V121" s="62">
        <v>5576967.1092999997</v>
      </c>
      <c r="W121" s="62">
        <v>3727623.2382999999</v>
      </c>
      <c r="X121" s="62">
        <f t="shared" si="16"/>
        <v>1863811.6191499999</v>
      </c>
      <c r="Y121" s="62">
        <f t="shared" si="27"/>
        <v>1863811.6191499999</v>
      </c>
      <c r="Z121" s="62">
        <v>178830100.7595</v>
      </c>
      <c r="AA121" s="67">
        <f t="shared" si="18"/>
        <v>310524987.43225002</v>
      </c>
    </row>
    <row r="122" spans="1:27" ht="24.9" customHeight="1">
      <c r="A122" s="175">
        <v>6</v>
      </c>
      <c r="B122" s="176" t="s">
        <v>358</v>
      </c>
      <c r="C122" s="58">
        <v>1</v>
      </c>
      <c r="D122" s="62" t="s">
        <v>359</v>
      </c>
      <c r="E122" s="62">
        <v>73610212.996199995</v>
      </c>
      <c r="F122" s="62">
        <v>0</v>
      </c>
      <c r="G122" s="62">
        <v>73046768.664900005</v>
      </c>
      <c r="H122" s="62">
        <v>6179612.7626999998</v>
      </c>
      <c r="I122" s="62">
        <v>4399709.4497999996</v>
      </c>
      <c r="J122" s="62">
        <f>I122/2</f>
        <v>2199854.7248999998</v>
      </c>
      <c r="K122" s="62">
        <f t="shared" si="28"/>
        <v>2199854.7248999998</v>
      </c>
      <c r="L122" s="62">
        <v>276704938.3976</v>
      </c>
      <c r="M122" s="67">
        <f t="shared" si="17"/>
        <v>431741387.54629999</v>
      </c>
      <c r="N122" s="66"/>
      <c r="O122" s="58"/>
      <c r="P122" s="171" t="s">
        <v>360</v>
      </c>
      <c r="Q122" s="174"/>
      <c r="R122" s="63"/>
      <c r="S122" s="63">
        <f t="shared" ref="S122:W122" si="31">SUM(S106:S121)</f>
        <v>1021355658.9432</v>
      </c>
      <c r="T122" s="63">
        <f t="shared" si="31"/>
        <v>-1E-4</v>
      </c>
      <c r="U122" s="63">
        <f t="shared" si="31"/>
        <v>1013537762.0387</v>
      </c>
      <c r="V122" s="63">
        <f t="shared" si="31"/>
        <v>95584767.772699997</v>
      </c>
      <c r="W122" s="63">
        <f t="shared" si="31"/>
        <v>61046802.629699998</v>
      </c>
      <c r="X122" s="63">
        <f t="shared" ref="X122:AA122" si="32">SUM(X106:X121)</f>
        <v>30523401.314849999</v>
      </c>
      <c r="Y122" s="63">
        <f t="shared" si="32"/>
        <v>30523401.314849999</v>
      </c>
      <c r="Z122" s="63">
        <f t="shared" si="32"/>
        <v>3081693688.6472998</v>
      </c>
      <c r="AA122" s="63">
        <f t="shared" si="32"/>
        <v>5242695278.71665</v>
      </c>
    </row>
    <row r="123" spans="1:27" ht="24.9" customHeight="1">
      <c r="A123" s="175"/>
      <c r="B123" s="177"/>
      <c r="C123" s="58">
        <v>2</v>
      </c>
      <c r="D123" s="62" t="s">
        <v>361</v>
      </c>
      <c r="E123" s="62">
        <v>84504906.167999998</v>
      </c>
      <c r="F123" s="62">
        <v>0</v>
      </c>
      <c r="G123" s="62">
        <v>83858069.154300004</v>
      </c>
      <c r="H123" s="62">
        <v>7122705.8717999998</v>
      </c>
      <c r="I123" s="62">
        <v>5050889.2596000005</v>
      </c>
      <c r="J123" s="62">
        <f t="shared" ref="J123:J153" si="33">I123/2</f>
        <v>2525444.6298000002</v>
      </c>
      <c r="K123" s="62">
        <f t="shared" si="28"/>
        <v>2525444.6298000002</v>
      </c>
      <c r="L123" s="62">
        <v>309423258.95950001</v>
      </c>
      <c r="M123" s="67">
        <f t="shared" si="17"/>
        <v>487434384.7834</v>
      </c>
      <c r="N123" s="66"/>
      <c r="O123" s="176">
        <v>24</v>
      </c>
      <c r="P123" s="68">
        <v>1</v>
      </c>
      <c r="Q123" s="176" t="s">
        <v>109</v>
      </c>
      <c r="R123" s="62" t="s">
        <v>362</v>
      </c>
      <c r="S123" s="62">
        <v>87518616.197799996</v>
      </c>
      <c r="T123" s="62">
        <v>0</v>
      </c>
      <c r="U123" s="62">
        <v>86848710.9472</v>
      </c>
      <c r="V123" s="62">
        <v>23239352.655900002</v>
      </c>
      <c r="W123" s="62">
        <v>5231019.8142999997</v>
      </c>
      <c r="X123" s="62">
        <v>0</v>
      </c>
      <c r="Y123" s="62">
        <f t="shared" ref="Y123:Y142" si="34">W123-X123</f>
        <v>5231019.8142999997</v>
      </c>
      <c r="Z123" s="62">
        <v>1195511761.2629001</v>
      </c>
      <c r="AA123" s="67">
        <f t="shared" si="18"/>
        <v>1398349460.8780999</v>
      </c>
    </row>
    <row r="124" spans="1:27" ht="24.9" customHeight="1">
      <c r="A124" s="175"/>
      <c r="B124" s="177"/>
      <c r="C124" s="58">
        <v>3</v>
      </c>
      <c r="D124" s="70" t="s">
        <v>363</v>
      </c>
      <c r="E124" s="62">
        <v>56238104.815800004</v>
      </c>
      <c r="F124" s="62">
        <v>0</v>
      </c>
      <c r="G124" s="62">
        <v>55807634.096100003</v>
      </c>
      <c r="H124" s="62">
        <v>4986944.4199000001</v>
      </c>
      <c r="I124" s="62">
        <v>3361372.1674000002</v>
      </c>
      <c r="J124" s="62">
        <f t="shared" si="33"/>
        <v>1680686.0837000001</v>
      </c>
      <c r="K124" s="62">
        <f t="shared" si="28"/>
        <v>1680686.0837000001</v>
      </c>
      <c r="L124" s="62">
        <v>235328212.40009999</v>
      </c>
      <c r="M124" s="67">
        <f t="shared" si="17"/>
        <v>354041581.81559998</v>
      </c>
      <c r="N124" s="66"/>
      <c r="O124" s="177"/>
      <c r="P124" s="68">
        <v>2</v>
      </c>
      <c r="Q124" s="177"/>
      <c r="R124" s="70" t="s">
        <v>364</v>
      </c>
      <c r="S124" s="62">
        <v>112493613.8793</v>
      </c>
      <c r="T124" s="62">
        <v>0</v>
      </c>
      <c r="U124" s="62">
        <v>111632539.22040001</v>
      </c>
      <c r="V124" s="62">
        <v>25720450.791000001</v>
      </c>
      <c r="W124" s="62">
        <v>6723784.5930000003</v>
      </c>
      <c r="X124" s="62">
        <v>0</v>
      </c>
      <c r="Y124" s="62">
        <f t="shared" si="34"/>
        <v>6723784.5930000003</v>
      </c>
      <c r="Z124" s="62">
        <v>1281587423.7253001</v>
      </c>
      <c r="AA124" s="67">
        <f t="shared" si="18"/>
        <v>1538157812.2090001</v>
      </c>
    </row>
    <row r="125" spans="1:27" ht="24.9" customHeight="1">
      <c r="A125" s="175"/>
      <c r="B125" s="177"/>
      <c r="C125" s="58">
        <v>4</v>
      </c>
      <c r="D125" s="62" t="s">
        <v>365</v>
      </c>
      <c r="E125" s="62">
        <v>69344123.924999997</v>
      </c>
      <c r="F125" s="62">
        <v>0</v>
      </c>
      <c r="G125" s="62">
        <v>68813334.0801</v>
      </c>
      <c r="H125" s="62">
        <v>5580627.7745000003</v>
      </c>
      <c r="I125" s="62">
        <v>4144723.7401000001</v>
      </c>
      <c r="J125" s="62">
        <f t="shared" si="33"/>
        <v>2072361.87005</v>
      </c>
      <c r="K125" s="62">
        <f t="shared" si="28"/>
        <v>2072361.87005</v>
      </c>
      <c r="L125" s="62">
        <v>255924611.75960001</v>
      </c>
      <c r="M125" s="67">
        <f t="shared" si="17"/>
        <v>401735059.40925002</v>
      </c>
      <c r="N125" s="66"/>
      <c r="O125" s="177"/>
      <c r="P125" s="68">
        <v>3</v>
      </c>
      <c r="Q125" s="177"/>
      <c r="R125" s="62" t="s">
        <v>366</v>
      </c>
      <c r="S125" s="62">
        <v>181417404.43059999</v>
      </c>
      <c r="T125" s="62">
        <v>0</v>
      </c>
      <c r="U125" s="62">
        <v>180028757.33970001</v>
      </c>
      <c r="V125" s="62">
        <v>32290591.592300002</v>
      </c>
      <c r="W125" s="62">
        <v>10843384.8531</v>
      </c>
      <c r="X125" s="62">
        <v>0</v>
      </c>
      <c r="Y125" s="62">
        <f t="shared" si="34"/>
        <v>10843384.8531</v>
      </c>
      <c r="Z125" s="62">
        <v>1509522471.4962001</v>
      </c>
      <c r="AA125" s="67">
        <f t="shared" si="18"/>
        <v>1914102609.7119</v>
      </c>
    </row>
    <row r="126" spans="1:27" ht="24.9" customHeight="1">
      <c r="A126" s="175"/>
      <c r="B126" s="177"/>
      <c r="C126" s="58">
        <v>5</v>
      </c>
      <c r="D126" s="62" t="s">
        <v>367</v>
      </c>
      <c r="E126" s="62">
        <v>72874628.540099993</v>
      </c>
      <c r="F126" s="62">
        <v>0</v>
      </c>
      <c r="G126" s="62">
        <v>72316814.689500004</v>
      </c>
      <c r="H126" s="62">
        <v>6122910.7395000001</v>
      </c>
      <c r="I126" s="62">
        <v>4355743.2969000004</v>
      </c>
      <c r="J126" s="62">
        <f t="shared" si="33"/>
        <v>2177871.6484500002</v>
      </c>
      <c r="K126" s="62">
        <f t="shared" si="28"/>
        <v>2177871.6484500002</v>
      </c>
      <c r="L126" s="62">
        <v>274737799.67540002</v>
      </c>
      <c r="M126" s="67">
        <f t="shared" si="17"/>
        <v>428230025.29294997</v>
      </c>
      <c r="N126" s="66"/>
      <c r="O126" s="177"/>
      <c r="P126" s="68">
        <v>4</v>
      </c>
      <c r="Q126" s="177"/>
      <c r="R126" s="62" t="s">
        <v>368</v>
      </c>
      <c r="S126" s="62">
        <v>70905814.367599994</v>
      </c>
      <c r="T126" s="62">
        <v>0</v>
      </c>
      <c r="U126" s="62">
        <v>70363070.670200005</v>
      </c>
      <c r="V126" s="62">
        <v>21670190.847600002</v>
      </c>
      <c r="W126" s="62">
        <v>4238066.5510999998</v>
      </c>
      <c r="X126" s="62">
        <v>0</v>
      </c>
      <c r="Y126" s="62">
        <f t="shared" si="34"/>
        <v>4238066.5510999998</v>
      </c>
      <c r="Z126" s="62">
        <v>1141073510.6171</v>
      </c>
      <c r="AA126" s="67">
        <f t="shared" si="18"/>
        <v>1308250653.0536001</v>
      </c>
    </row>
    <row r="127" spans="1:27" ht="24.9" customHeight="1">
      <c r="A127" s="175"/>
      <c r="B127" s="177"/>
      <c r="C127" s="58">
        <v>6</v>
      </c>
      <c r="D127" s="62" t="s">
        <v>369</v>
      </c>
      <c r="E127" s="62">
        <v>71647072.498300001</v>
      </c>
      <c r="F127" s="62">
        <v>0</v>
      </c>
      <c r="G127" s="62">
        <v>71098654.891499996</v>
      </c>
      <c r="H127" s="62">
        <v>6202822.6286000004</v>
      </c>
      <c r="I127" s="62">
        <v>4282371.8217000002</v>
      </c>
      <c r="J127" s="62">
        <f t="shared" si="33"/>
        <v>2141185.9108500001</v>
      </c>
      <c r="K127" s="62">
        <f t="shared" si="28"/>
        <v>2141185.9108500001</v>
      </c>
      <c r="L127" s="62">
        <v>277510148.21609998</v>
      </c>
      <c r="M127" s="67">
        <f t="shared" si="17"/>
        <v>428599884.14534998</v>
      </c>
      <c r="N127" s="66"/>
      <c r="O127" s="177"/>
      <c r="P127" s="68">
        <v>5</v>
      </c>
      <c r="Q127" s="177"/>
      <c r="R127" s="62" t="s">
        <v>370</v>
      </c>
      <c r="S127" s="62">
        <v>59613784.447300002</v>
      </c>
      <c r="T127" s="62">
        <v>0</v>
      </c>
      <c r="U127" s="62">
        <v>59157474.819200002</v>
      </c>
      <c r="V127" s="62">
        <v>20554479.203499999</v>
      </c>
      <c r="W127" s="62">
        <v>3563137.7779999999</v>
      </c>
      <c r="X127" s="62">
        <v>0</v>
      </c>
      <c r="Y127" s="62">
        <f t="shared" si="34"/>
        <v>3563137.7779999999</v>
      </c>
      <c r="Z127" s="62">
        <v>1102366610.0218</v>
      </c>
      <c r="AA127" s="67">
        <f t="shared" si="18"/>
        <v>1245255486.2697999</v>
      </c>
    </row>
    <row r="128" spans="1:27" ht="24.9" customHeight="1">
      <c r="A128" s="175"/>
      <c r="B128" s="177"/>
      <c r="C128" s="58">
        <v>7</v>
      </c>
      <c r="D128" s="62" t="s">
        <v>371</v>
      </c>
      <c r="E128" s="62">
        <v>98985331.486599997</v>
      </c>
      <c r="F128" s="62">
        <v>0</v>
      </c>
      <c r="G128" s="62">
        <v>98227655.049600005</v>
      </c>
      <c r="H128" s="62">
        <v>7666770.8054999998</v>
      </c>
      <c r="I128" s="62">
        <v>5916389.5960999997</v>
      </c>
      <c r="J128" s="62">
        <f t="shared" si="33"/>
        <v>2958194.7980499999</v>
      </c>
      <c r="K128" s="62">
        <f t="shared" si="28"/>
        <v>2958194.7980499999</v>
      </c>
      <c r="L128" s="62">
        <v>328298267.94389999</v>
      </c>
      <c r="M128" s="67">
        <f t="shared" si="17"/>
        <v>536136220.08364999</v>
      </c>
      <c r="N128" s="66"/>
      <c r="O128" s="177"/>
      <c r="P128" s="68">
        <v>6</v>
      </c>
      <c r="Q128" s="177"/>
      <c r="R128" s="62" t="s">
        <v>372</v>
      </c>
      <c r="S128" s="62">
        <v>66646011.657799996</v>
      </c>
      <c r="T128" s="62">
        <v>0</v>
      </c>
      <c r="U128" s="62">
        <v>66135874.328400001</v>
      </c>
      <c r="V128" s="62">
        <v>20817136.965399999</v>
      </c>
      <c r="W128" s="62">
        <v>3983456.5795</v>
      </c>
      <c r="X128" s="62">
        <v>0</v>
      </c>
      <c r="Y128" s="62">
        <f t="shared" si="34"/>
        <v>3983456.5795</v>
      </c>
      <c r="Z128" s="62">
        <v>1111478881.9359</v>
      </c>
      <c r="AA128" s="67">
        <f t="shared" si="18"/>
        <v>1269061361.467</v>
      </c>
    </row>
    <row r="129" spans="1:27" ht="24.9" customHeight="1">
      <c r="A129" s="175"/>
      <c r="B129" s="178"/>
      <c r="C129" s="58">
        <v>8</v>
      </c>
      <c r="D129" s="62" t="s">
        <v>373</v>
      </c>
      <c r="E129" s="62">
        <v>91367161.065300003</v>
      </c>
      <c r="F129" s="62">
        <v>0</v>
      </c>
      <c r="G129" s="62">
        <v>90667797.3917</v>
      </c>
      <c r="H129" s="62">
        <v>8042323.4800000004</v>
      </c>
      <c r="I129" s="62">
        <v>5461048.7538000001</v>
      </c>
      <c r="J129" s="62">
        <f t="shared" si="33"/>
        <v>2730524.3769</v>
      </c>
      <c r="K129" s="62">
        <f t="shared" si="28"/>
        <v>2730524.3769</v>
      </c>
      <c r="L129" s="62">
        <v>341327154.13990003</v>
      </c>
      <c r="M129" s="67">
        <f t="shared" si="17"/>
        <v>534134960.45380002</v>
      </c>
      <c r="N129" s="66"/>
      <c r="O129" s="177"/>
      <c r="P129" s="68">
        <v>7</v>
      </c>
      <c r="Q129" s="177"/>
      <c r="R129" s="62" t="s">
        <v>374</v>
      </c>
      <c r="S129" s="62">
        <v>61191220.7315</v>
      </c>
      <c r="T129" s="62">
        <v>0</v>
      </c>
      <c r="U129" s="62">
        <v>60722836.725400001</v>
      </c>
      <c r="V129" s="62">
        <v>20156546.7729</v>
      </c>
      <c r="W129" s="62">
        <v>3657421.7237</v>
      </c>
      <c r="X129" s="62">
        <v>0</v>
      </c>
      <c r="Y129" s="62">
        <f t="shared" si="34"/>
        <v>3657421.7237</v>
      </c>
      <c r="Z129" s="62">
        <v>1088561312.6417</v>
      </c>
      <c r="AA129" s="67">
        <f t="shared" si="18"/>
        <v>1234289338.5952001</v>
      </c>
    </row>
    <row r="130" spans="1:27" ht="24.9" customHeight="1">
      <c r="A130" s="58"/>
      <c r="B130" s="170" t="s">
        <v>375</v>
      </c>
      <c r="C130" s="171"/>
      <c r="D130" s="63"/>
      <c r="E130" s="63">
        <f>SUM(E122:E129)</f>
        <v>618571541.49530005</v>
      </c>
      <c r="F130" s="63">
        <f t="shared" ref="F130:M130" si="35">SUM(F122:F129)</f>
        <v>0</v>
      </c>
      <c r="G130" s="63">
        <f t="shared" si="35"/>
        <v>613836728.01769996</v>
      </c>
      <c r="H130" s="63">
        <f t="shared" si="35"/>
        <v>51904718.482500002</v>
      </c>
      <c r="I130" s="63">
        <f t="shared" si="35"/>
        <v>36972248.0854</v>
      </c>
      <c r="J130" s="63">
        <f t="shared" si="35"/>
        <v>18486124.0427</v>
      </c>
      <c r="K130" s="63">
        <f t="shared" si="35"/>
        <v>18486124.0427</v>
      </c>
      <c r="L130" s="63">
        <f t="shared" si="35"/>
        <v>2299254391.4920998</v>
      </c>
      <c r="M130" s="63">
        <f t="shared" si="35"/>
        <v>3602053503.5303001</v>
      </c>
      <c r="N130" s="66"/>
      <c r="O130" s="177"/>
      <c r="P130" s="68">
        <v>8</v>
      </c>
      <c r="Q130" s="177"/>
      <c r="R130" s="62" t="s">
        <v>376</v>
      </c>
      <c r="S130" s="62">
        <v>73820698.002000004</v>
      </c>
      <c r="T130" s="62">
        <v>0</v>
      </c>
      <c r="U130" s="62">
        <v>73255642.527700007</v>
      </c>
      <c r="V130" s="62">
        <v>21333930.030000001</v>
      </c>
      <c r="W130" s="62">
        <v>4412290.2159000002</v>
      </c>
      <c r="X130" s="62">
        <v>0</v>
      </c>
      <c r="Y130" s="62">
        <f t="shared" si="34"/>
        <v>4412290.2159000002</v>
      </c>
      <c r="Z130" s="62">
        <v>1129407759.7839</v>
      </c>
      <c r="AA130" s="67">
        <f t="shared" si="18"/>
        <v>1302230320.5595</v>
      </c>
    </row>
    <row r="131" spans="1:27" ht="24.9" customHeight="1">
      <c r="A131" s="175">
        <v>7</v>
      </c>
      <c r="B131" s="176" t="s">
        <v>377</v>
      </c>
      <c r="C131" s="58">
        <v>1</v>
      </c>
      <c r="D131" s="62" t="s">
        <v>378</v>
      </c>
      <c r="E131" s="62">
        <v>72803042.511299998</v>
      </c>
      <c r="F131" s="62">
        <v>0</v>
      </c>
      <c r="G131" s="62">
        <v>72245776.611100003</v>
      </c>
      <c r="H131" s="62">
        <v>5756527.9689999996</v>
      </c>
      <c r="I131" s="62">
        <v>4351464.5735999998</v>
      </c>
      <c r="J131" s="62">
        <f t="shared" si="33"/>
        <v>2175732.2867999999</v>
      </c>
      <c r="K131" s="62">
        <f t="shared" ref="K131:K153" si="36">I131-J131</f>
        <v>2175732.2867999999</v>
      </c>
      <c r="L131" s="62">
        <v>204530245.51840001</v>
      </c>
      <c r="M131" s="67">
        <f t="shared" si="17"/>
        <v>357511324.89660001</v>
      </c>
      <c r="N131" s="66"/>
      <c r="O131" s="177"/>
      <c r="P131" s="68">
        <v>9</v>
      </c>
      <c r="Q131" s="177"/>
      <c r="R131" s="62" t="s">
        <v>379</v>
      </c>
      <c r="S131" s="62">
        <v>49292779.889399998</v>
      </c>
      <c r="T131" s="62">
        <v>0</v>
      </c>
      <c r="U131" s="62">
        <v>48915471.683399998</v>
      </c>
      <c r="V131" s="62">
        <v>19448983.442200001</v>
      </c>
      <c r="W131" s="62">
        <v>2946247.5471999999</v>
      </c>
      <c r="X131" s="62">
        <v>0</v>
      </c>
      <c r="Y131" s="62">
        <f t="shared" si="34"/>
        <v>2946247.5471999999</v>
      </c>
      <c r="Z131" s="62">
        <v>1064014124.6208</v>
      </c>
      <c r="AA131" s="67">
        <f t="shared" si="18"/>
        <v>1184617607.1830001</v>
      </c>
    </row>
    <row r="132" spans="1:27" ht="24.9" customHeight="1">
      <c r="A132" s="175"/>
      <c r="B132" s="177"/>
      <c r="C132" s="58">
        <v>2</v>
      </c>
      <c r="D132" s="62" t="s">
        <v>380</v>
      </c>
      <c r="E132" s="62">
        <v>64237669.345600002</v>
      </c>
      <c r="F132" s="62">
        <v>0</v>
      </c>
      <c r="G132" s="62">
        <v>63745966.5075</v>
      </c>
      <c r="H132" s="62">
        <v>5055262.4035</v>
      </c>
      <c r="I132" s="62">
        <v>3839509.0756000001</v>
      </c>
      <c r="J132" s="62">
        <f t="shared" si="33"/>
        <v>1919754.5378</v>
      </c>
      <c r="K132" s="62">
        <f t="shared" si="36"/>
        <v>1919754.5378</v>
      </c>
      <c r="L132" s="62">
        <v>180201543.13730001</v>
      </c>
      <c r="M132" s="67">
        <f t="shared" si="17"/>
        <v>315160195.93169999</v>
      </c>
      <c r="N132" s="66"/>
      <c r="O132" s="177"/>
      <c r="P132" s="68">
        <v>10</v>
      </c>
      <c r="Q132" s="177"/>
      <c r="R132" s="62" t="s">
        <v>381</v>
      </c>
      <c r="S132" s="62">
        <v>84049152.635299996</v>
      </c>
      <c r="T132" s="62">
        <v>0</v>
      </c>
      <c r="U132" s="62">
        <v>83405804.1558</v>
      </c>
      <c r="V132" s="62">
        <v>22884497.382100001</v>
      </c>
      <c r="W132" s="62">
        <v>5023648.7038000003</v>
      </c>
      <c r="X132" s="62">
        <v>0</v>
      </c>
      <c r="Y132" s="62">
        <f t="shared" si="34"/>
        <v>5023648.7038000003</v>
      </c>
      <c r="Z132" s="62">
        <v>1183200921.0186</v>
      </c>
      <c r="AA132" s="67">
        <f t="shared" si="18"/>
        <v>1378564023.8956001</v>
      </c>
    </row>
    <row r="133" spans="1:27" ht="24.9" customHeight="1">
      <c r="A133" s="175"/>
      <c r="B133" s="177"/>
      <c r="C133" s="58">
        <v>3</v>
      </c>
      <c r="D133" s="62" t="s">
        <v>382</v>
      </c>
      <c r="E133" s="62">
        <v>62201162.240800001</v>
      </c>
      <c r="F133" s="62">
        <v>0</v>
      </c>
      <c r="G133" s="62">
        <v>61725047.706600003</v>
      </c>
      <c r="H133" s="62">
        <v>4847646.4456000002</v>
      </c>
      <c r="I133" s="62">
        <v>3717786.2984000002</v>
      </c>
      <c r="J133" s="62">
        <f t="shared" si="33"/>
        <v>1858893.1492000001</v>
      </c>
      <c r="K133" s="62">
        <f t="shared" si="36"/>
        <v>1858893.1492000001</v>
      </c>
      <c r="L133" s="62">
        <v>172998812.67660001</v>
      </c>
      <c r="M133" s="67">
        <f t="shared" si="17"/>
        <v>303631562.21880001</v>
      </c>
      <c r="N133" s="66"/>
      <c r="O133" s="177"/>
      <c r="P133" s="68">
        <v>11</v>
      </c>
      <c r="Q133" s="177"/>
      <c r="R133" s="62" t="s">
        <v>383</v>
      </c>
      <c r="S133" s="62">
        <v>72656334.548899993</v>
      </c>
      <c r="T133" s="62">
        <v>0</v>
      </c>
      <c r="U133" s="62">
        <v>72100191.614800006</v>
      </c>
      <c r="V133" s="62">
        <v>21615182.248100001</v>
      </c>
      <c r="W133" s="62">
        <v>4342695.7849000003</v>
      </c>
      <c r="X133" s="62">
        <v>0</v>
      </c>
      <c r="Y133" s="62">
        <f t="shared" si="34"/>
        <v>4342695.7849000003</v>
      </c>
      <c r="Z133" s="62">
        <v>1139165121.1092</v>
      </c>
      <c r="AA133" s="67">
        <f t="shared" si="18"/>
        <v>1309879525.3059001</v>
      </c>
    </row>
    <row r="134" spans="1:27" ht="24.9" customHeight="1">
      <c r="A134" s="175"/>
      <c r="B134" s="177"/>
      <c r="C134" s="58">
        <v>4</v>
      </c>
      <c r="D134" s="62" t="s">
        <v>384</v>
      </c>
      <c r="E134" s="62">
        <v>73738664.793099999</v>
      </c>
      <c r="F134" s="62">
        <v>0</v>
      </c>
      <c r="G134" s="62">
        <v>73174237.236300007</v>
      </c>
      <c r="H134" s="62">
        <v>6031449.2174000004</v>
      </c>
      <c r="I134" s="62">
        <v>4407387.0608999999</v>
      </c>
      <c r="J134" s="62">
        <f t="shared" si="33"/>
        <v>2203693.53045</v>
      </c>
      <c r="K134" s="62">
        <f t="shared" si="36"/>
        <v>2203693.53045</v>
      </c>
      <c r="L134" s="62">
        <v>214067969.25839999</v>
      </c>
      <c r="M134" s="67">
        <f t="shared" si="17"/>
        <v>369216014.03565001</v>
      </c>
      <c r="N134" s="66"/>
      <c r="O134" s="177"/>
      <c r="P134" s="68">
        <v>12</v>
      </c>
      <c r="Q134" s="177"/>
      <c r="R134" s="62" t="s">
        <v>385</v>
      </c>
      <c r="S134" s="62">
        <v>99898856.306400001</v>
      </c>
      <c r="T134" s="62">
        <v>0</v>
      </c>
      <c r="U134" s="62">
        <v>99134187.356299996</v>
      </c>
      <c r="V134" s="62">
        <v>24076988.6349</v>
      </c>
      <c r="W134" s="62">
        <v>5970991.3098999998</v>
      </c>
      <c r="X134" s="62">
        <v>0</v>
      </c>
      <c r="Y134" s="62">
        <f t="shared" si="34"/>
        <v>5970991.3098999998</v>
      </c>
      <c r="Z134" s="62">
        <v>1224571503.3074999</v>
      </c>
      <c r="AA134" s="67">
        <f t="shared" si="18"/>
        <v>1453652526.915</v>
      </c>
    </row>
    <row r="135" spans="1:27" ht="24.9" customHeight="1">
      <c r="A135" s="175"/>
      <c r="B135" s="177"/>
      <c r="C135" s="58">
        <v>5</v>
      </c>
      <c r="D135" s="62" t="s">
        <v>386</v>
      </c>
      <c r="E135" s="62">
        <v>95701306.137600005</v>
      </c>
      <c r="F135" s="62">
        <v>0</v>
      </c>
      <c r="G135" s="62">
        <v>94968767.047600001</v>
      </c>
      <c r="H135" s="62">
        <v>7749388.8114</v>
      </c>
      <c r="I135" s="62">
        <v>5720102.1955000004</v>
      </c>
      <c r="J135" s="62">
        <f t="shared" si="33"/>
        <v>2860051.0977500002</v>
      </c>
      <c r="K135" s="62">
        <f t="shared" si="36"/>
        <v>2860051.0977500002</v>
      </c>
      <c r="L135" s="62">
        <v>273667703.15689999</v>
      </c>
      <c r="M135" s="67">
        <f t="shared" si="17"/>
        <v>474947216.25125003</v>
      </c>
      <c r="N135" s="66"/>
      <c r="O135" s="177"/>
      <c r="P135" s="68">
        <v>13</v>
      </c>
      <c r="Q135" s="177"/>
      <c r="R135" s="62" t="s">
        <v>387</v>
      </c>
      <c r="S135" s="62">
        <v>108084107.6019</v>
      </c>
      <c r="T135" s="62">
        <v>0</v>
      </c>
      <c r="U135" s="62">
        <v>107256785.2066</v>
      </c>
      <c r="V135" s="62">
        <v>25513343.967</v>
      </c>
      <c r="W135" s="62">
        <v>6460226.7843000004</v>
      </c>
      <c r="X135" s="62">
        <v>0</v>
      </c>
      <c r="Y135" s="62">
        <f t="shared" si="34"/>
        <v>6460226.7843000004</v>
      </c>
      <c r="Z135" s="62">
        <v>1274402356.427</v>
      </c>
      <c r="AA135" s="67">
        <f t="shared" si="18"/>
        <v>1521716819.9868</v>
      </c>
    </row>
    <row r="136" spans="1:27" ht="24.9" customHeight="1">
      <c r="A136" s="175"/>
      <c r="B136" s="177"/>
      <c r="C136" s="58">
        <v>6</v>
      </c>
      <c r="D136" s="62" t="s">
        <v>388</v>
      </c>
      <c r="E136" s="62">
        <v>78189166.597100005</v>
      </c>
      <c r="F136" s="62">
        <v>0</v>
      </c>
      <c r="G136" s="62">
        <v>77590672.979100004</v>
      </c>
      <c r="H136" s="62">
        <v>5897281.3614999996</v>
      </c>
      <c r="I136" s="62">
        <v>4673395.1873000003</v>
      </c>
      <c r="J136" s="62">
        <f t="shared" si="33"/>
        <v>2336697.5936500002</v>
      </c>
      <c r="K136" s="62">
        <f t="shared" si="36"/>
        <v>2336697.5936500002</v>
      </c>
      <c r="L136" s="62">
        <v>209413341.9716</v>
      </c>
      <c r="M136" s="67">
        <f t="shared" ref="M136:M199" si="37">E136+F136+G136+H136+K136+L136</f>
        <v>373427160.50295001</v>
      </c>
      <c r="N136" s="66"/>
      <c r="O136" s="177"/>
      <c r="P136" s="68">
        <v>14</v>
      </c>
      <c r="Q136" s="177"/>
      <c r="R136" s="62" t="s">
        <v>389</v>
      </c>
      <c r="S136" s="62">
        <v>58183346.309699997</v>
      </c>
      <c r="T136" s="62">
        <v>0</v>
      </c>
      <c r="U136" s="62">
        <v>57737985.872299999</v>
      </c>
      <c r="V136" s="62">
        <v>20466764.2837</v>
      </c>
      <c r="W136" s="62">
        <v>3477639.9654999999</v>
      </c>
      <c r="X136" s="62">
        <v>0</v>
      </c>
      <c r="Y136" s="62">
        <f t="shared" si="34"/>
        <v>3477639.9654999999</v>
      </c>
      <c r="Z136" s="62">
        <v>1099323554.3174</v>
      </c>
      <c r="AA136" s="67">
        <f t="shared" ref="AA136:AA199" si="38">S136+T136+U136+V136+Y136+Z136</f>
        <v>1239189290.7486</v>
      </c>
    </row>
    <row r="137" spans="1:27" ht="24.9" customHeight="1">
      <c r="A137" s="175"/>
      <c r="B137" s="177"/>
      <c r="C137" s="58">
        <v>7</v>
      </c>
      <c r="D137" s="62" t="s">
        <v>390</v>
      </c>
      <c r="E137" s="62">
        <v>74169723.356000006</v>
      </c>
      <c r="F137" s="62">
        <v>0</v>
      </c>
      <c r="G137" s="62">
        <v>73601996.290999994</v>
      </c>
      <c r="H137" s="62">
        <v>5587905.0284000002</v>
      </c>
      <c r="I137" s="62">
        <v>4433151.5893999999</v>
      </c>
      <c r="J137" s="62">
        <f t="shared" si="33"/>
        <v>2216575.7947</v>
      </c>
      <c r="K137" s="62">
        <f t="shared" si="36"/>
        <v>2216575.7947</v>
      </c>
      <c r="L137" s="62">
        <v>198680282.91209999</v>
      </c>
      <c r="M137" s="67">
        <f t="shared" si="37"/>
        <v>354256483.3822</v>
      </c>
      <c r="N137" s="66"/>
      <c r="O137" s="177"/>
      <c r="P137" s="68">
        <v>15</v>
      </c>
      <c r="Q137" s="177"/>
      <c r="R137" s="62" t="s">
        <v>391</v>
      </c>
      <c r="S137" s="62">
        <v>70207551.694900006</v>
      </c>
      <c r="T137" s="62">
        <v>0</v>
      </c>
      <c r="U137" s="62">
        <v>69670152.801400006</v>
      </c>
      <c r="V137" s="62">
        <v>21665254.462200001</v>
      </c>
      <c r="W137" s="62">
        <v>4196331.1348000001</v>
      </c>
      <c r="X137" s="62">
        <v>0</v>
      </c>
      <c r="Y137" s="62">
        <f t="shared" si="34"/>
        <v>4196331.1348000001</v>
      </c>
      <c r="Z137" s="62">
        <v>1140902254.7377</v>
      </c>
      <c r="AA137" s="67">
        <f t="shared" si="38"/>
        <v>1306641544.8310001</v>
      </c>
    </row>
    <row r="138" spans="1:27" ht="24.9" customHeight="1">
      <c r="A138" s="175"/>
      <c r="B138" s="177"/>
      <c r="C138" s="58">
        <v>8</v>
      </c>
      <c r="D138" s="62" t="s">
        <v>392</v>
      </c>
      <c r="E138" s="62">
        <v>63737937.333999999</v>
      </c>
      <c r="F138" s="62">
        <v>0</v>
      </c>
      <c r="G138" s="62">
        <v>63250059.6602</v>
      </c>
      <c r="H138" s="62">
        <v>5128555.5516999997</v>
      </c>
      <c r="I138" s="62">
        <v>3809639.9098</v>
      </c>
      <c r="J138" s="62">
        <f t="shared" si="33"/>
        <v>1904819.9549</v>
      </c>
      <c r="K138" s="62">
        <f t="shared" si="36"/>
        <v>1904819.9549</v>
      </c>
      <c r="L138" s="62">
        <v>182744270.56619999</v>
      </c>
      <c r="M138" s="67">
        <f t="shared" si="37"/>
        <v>316765643.06699997</v>
      </c>
      <c r="N138" s="66"/>
      <c r="O138" s="177"/>
      <c r="P138" s="68">
        <v>16</v>
      </c>
      <c r="Q138" s="177"/>
      <c r="R138" s="62" t="s">
        <v>393</v>
      </c>
      <c r="S138" s="62">
        <v>105105979.57160001</v>
      </c>
      <c r="T138" s="62">
        <v>0</v>
      </c>
      <c r="U138" s="62">
        <v>104301453.0531</v>
      </c>
      <c r="V138" s="62">
        <v>25154913.687600002</v>
      </c>
      <c r="W138" s="62">
        <v>6282222.9786999999</v>
      </c>
      <c r="X138" s="62">
        <v>0</v>
      </c>
      <c r="Y138" s="62">
        <f t="shared" si="34"/>
        <v>6282222.9786999999</v>
      </c>
      <c r="Z138" s="62">
        <v>1261967490.0637</v>
      </c>
      <c r="AA138" s="67">
        <f t="shared" si="38"/>
        <v>1502812059.3547001</v>
      </c>
    </row>
    <row r="139" spans="1:27" ht="24.9" customHeight="1">
      <c r="A139" s="175"/>
      <c r="B139" s="177"/>
      <c r="C139" s="58">
        <v>9</v>
      </c>
      <c r="D139" s="62" t="s">
        <v>394</v>
      </c>
      <c r="E139" s="62">
        <v>80517454.047600001</v>
      </c>
      <c r="F139" s="62">
        <v>0</v>
      </c>
      <c r="G139" s="62">
        <v>79901138.712899998</v>
      </c>
      <c r="H139" s="62">
        <v>6263846.7154000001</v>
      </c>
      <c r="I139" s="62">
        <v>4812557.7828000002</v>
      </c>
      <c r="J139" s="62">
        <f t="shared" si="33"/>
        <v>2406278.8914000001</v>
      </c>
      <c r="K139" s="62">
        <f t="shared" si="36"/>
        <v>2406278.8914000001</v>
      </c>
      <c r="L139" s="62">
        <v>222130434.9522</v>
      </c>
      <c r="M139" s="67">
        <f t="shared" si="37"/>
        <v>391219153.31950003</v>
      </c>
      <c r="N139" s="66"/>
      <c r="O139" s="177"/>
      <c r="P139" s="68">
        <v>17</v>
      </c>
      <c r="Q139" s="177"/>
      <c r="R139" s="62" t="s">
        <v>395</v>
      </c>
      <c r="S139" s="62">
        <v>101986329.41060001</v>
      </c>
      <c r="T139" s="62">
        <v>0</v>
      </c>
      <c r="U139" s="62">
        <v>101205682.0406</v>
      </c>
      <c r="V139" s="62">
        <v>24768215.407600001</v>
      </c>
      <c r="W139" s="62">
        <v>6095760.3435000004</v>
      </c>
      <c r="X139" s="62">
        <v>0</v>
      </c>
      <c r="Y139" s="62">
        <f t="shared" si="34"/>
        <v>6095760.3435000004</v>
      </c>
      <c r="Z139" s="62">
        <v>1248551934.2028999</v>
      </c>
      <c r="AA139" s="67">
        <f t="shared" si="38"/>
        <v>1482607921.4052</v>
      </c>
    </row>
    <row r="140" spans="1:27" ht="24.9" customHeight="1">
      <c r="A140" s="175"/>
      <c r="B140" s="177"/>
      <c r="C140" s="58">
        <v>10</v>
      </c>
      <c r="D140" s="62" t="s">
        <v>396</v>
      </c>
      <c r="E140" s="62">
        <v>76178639.3539</v>
      </c>
      <c r="F140" s="62">
        <v>0</v>
      </c>
      <c r="G140" s="62">
        <v>75595535.179000005</v>
      </c>
      <c r="H140" s="62">
        <v>6274405.7101999996</v>
      </c>
      <c r="I140" s="62">
        <v>4553225.2359999996</v>
      </c>
      <c r="J140" s="62">
        <f t="shared" si="33"/>
        <v>2276612.6179999998</v>
      </c>
      <c r="K140" s="62">
        <f t="shared" si="36"/>
        <v>2276612.6179999998</v>
      </c>
      <c r="L140" s="62">
        <v>222496753.5821</v>
      </c>
      <c r="M140" s="67">
        <f t="shared" si="37"/>
        <v>382821946.44319999</v>
      </c>
      <c r="N140" s="66"/>
      <c r="O140" s="177"/>
      <c r="P140" s="68">
        <v>18</v>
      </c>
      <c r="Q140" s="177"/>
      <c r="R140" s="62" t="s">
        <v>397</v>
      </c>
      <c r="S140" s="62">
        <v>104136571.2613</v>
      </c>
      <c r="T140" s="62">
        <v>0</v>
      </c>
      <c r="U140" s="62">
        <v>103339465.0124</v>
      </c>
      <c r="V140" s="62">
        <v>25027630.207699999</v>
      </c>
      <c r="W140" s="62">
        <v>6224281.0882000001</v>
      </c>
      <c r="X140" s="62">
        <v>0</v>
      </c>
      <c r="Y140" s="62">
        <f t="shared" si="34"/>
        <v>6224281.0882000001</v>
      </c>
      <c r="Z140" s="62">
        <v>1257551699.4518001</v>
      </c>
      <c r="AA140" s="67">
        <f t="shared" si="38"/>
        <v>1496279647.0214</v>
      </c>
    </row>
    <row r="141" spans="1:27" ht="24.9" customHeight="1">
      <c r="A141" s="175"/>
      <c r="B141" s="177"/>
      <c r="C141" s="58">
        <v>11</v>
      </c>
      <c r="D141" s="62" t="s">
        <v>398</v>
      </c>
      <c r="E141" s="62">
        <v>87219457.926499993</v>
      </c>
      <c r="F141" s="62">
        <v>0</v>
      </c>
      <c r="G141" s="62">
        <v>86551842.562399998</v>
      </c>
      <c r="H141" s="62">
        <v>6529249.3732000003</v>
      </c>
      <c r="I141" s="62">
        <v>5213139.0147000002</v>
      </c>
      <c r="J141" s="62">
        <f t="shared" si="33"/>
        <v>2606569.5073500001</v>
      </c>
      <c r="K141" s="62">
        <f t="shared" si="36"/>
        <v>2606569.5073500001</v>
      </c>
      <c r="L141" s="62">
        <v>231337934.35080001</v>
      </c>
      <c r="M141" s="67">
        <f t="shared" si="37"/>
        <v>414245053.72025001</v>
      </c>
      <c r="N141" s="66"/>
      <c r="O141" s="177"/>
      <c r="P141" s="68">
        <v>19</v>
      </c>
      <c r="Q141" s="177"/>
      <c r="R141" s="62" t="s">
        <v>399</v>
      </c>
      <c r="S141" s="62">
        <v>80539900.617599994</v>
      </c>
      <c r="T141" s="62">
        <v>0</v>
      </c>
      <c r="U141" s="62">
        <v>79923413.467199996</v>
      </c>
      <c r="V141" s="62">
        <v>22605525.1985</v>
      </c>
      <c r="W141" s="62">
        <v>4813899.4225000003</v>
      </c>
      <c r="X141" s="62">
        <v>0</v>
      </c>
      <c r="Y141" s="62">
        <f t="shared" si="34"/>
        <v>4813899.4225000003</v>
      </c>
      <c r="Z141" s="62">
        <v>1173522659.9426</v>
      </c>
      <c r="AA141" s="67">
        <f t="shared" si="38"/>
        <v>1361405398.6484001</v>
      </c>
    </row>
    <row r="142" spans="1:27" ht="24.9" customHeight="1">
      <c r="A142" s="175"/>
      <c r="B142" s="177"/>
      <c r="C142" s="58">
        <v>12</v>
      </c>
      <c r="D142" s="62" t="s">
        <v>400</v>
      </c>
      <c r="E142" s="62">
        <v>66979406.374399997</v>
      </c>
      <c r="F142" s="62">
        <v>0</v>
      </c>
      <c r="G142" s="62">
        <v>66466717.097999997</v>
      </c>
      <c r="H142" s="62">
        <v>5647850.0133999996</v>
      </c>
      <c r="I142" s="62">
        <v>4003383.7041000002</v>
      </c>
      <c r="J142" s="62">
        <f t="shared" si="33"/>
        <v>2001691.8520500001</v>
      </c>
      <c r="K142" s="62">
        <f t="shared" si="36"/>
        <v>2001691.8520500001</v>
      </c>
      <c r="L142" s="62">
        <v>200759928.2994</v>
      </c>
      <c r="M142" s="67">
        <f t="shared" si="37"/>
        <v>341855593.63725001</v>
      </c>
      <c r="N142" s="66"/>
      <c r="O142" s="178"/>
      <c r="P142" s="68">
        <v>20</v>
      </c>
      <c r="Q142" s="178"/>
      <c r="R142" s="62" t="s">
        <v>401</v>
      </c>
      <c r="S142" s="62">
        <v>92127398.159299999</v>
      </c>
      <c r="T142" s="62">
        <v>0</v>
      </c>
      <c r="U142" s="62">
        <v>91422215.303100005</v>
      </c>
      <c r="V142" s="62">
        <v>23726748.7707</v>
      </c>
      <c r="W142" s="62">
        <v>5506488.4039000003</v>
      </c>
      <c r="X142" s="62">
        <v>0</v>
      </c>
      <c r="Y142" s="62">
        <f t="shared" si="34"/>
        <v>5506488.4039000003</v>
      </c>
      <c r="Z142" s="62">
        <v>1212420783.4705999</v>
      </c>
      <c r="AA142" s="67">
        <f t="shared" si="38"/>
        <v>1425203634.1076</v>
      </c>
    </row>
    <row r="143" spans="1:27" ht="24.9" customHeight="1">
      <c r="A143" s="175"/>
      <c r="B143" s="177"/>
      <c r="C143" s="58">
        <v>13</v>
      </c>
      <c r="D143" s="62" t="s">
        <v>402</v>
      </c>
      <c r="E143" s="62">
        <v>80458010.090399995</v>
      </c>
      <c r="F143" s="62">
        <v>0</v>
      </c>
      <c r="G143" s="62">
        <v>79842149.765400007</v>
      </c>
      <c r="H143" s="62">
        <v>7068278.3082999997</v>
      </c>
      <c r="I143" s="62">
        <v>4809004.7956999997</v>
      </c>
      <c r="J143" s="62">
        <f t="shared" si="33"/>
        <v>2404502.3978499998</v>
      </c>
      <c r="K143" s="62">
        <f t="shared" si="36"/>
        <v>2404502.3978499998</v>
      </c>
      <c r="L143" s="62">
        <v>250038231.61970001</v>
      </c>
      <c r="M143" s="67">
        <f t="shared" si="37"/>
        <v>419811172.18164998</v>
      </c>
      <c r="N143" s="66"/>
      <c r="O143" s="58"/>
      <c r="P143" s="171" t="s">
        <v>403</v>
      </c>
      <c r="Q143" s="174"/>
      <c r="R143" s="63"/>
      <c r="S143" s="63">
        <f t="shared" ref="S143:W143" si="39">SUM(S123:S142)</f>
        <v>1739875471.7207999</v>
      </c>
      <c r="T143" s="63">
        <f t="shared" si="39"/>
        <v>0</v>
      </c>
      <c r="U143" s="63">
        <f t="shared" si="39"/>
        <v>1726557714.1452</v>
      </c>
      <c r="V143" s="63">
        <f t="shared" si="39"/>
        <v>462736726.55089998</v>
      </c>
      <c r="W143" s="63">
        <f t="shared" si="39"/>
        <v>103992995.5758</v>
      </c>
      <c r="X143" s="63">
        <f t="shared" ref="X143:AA143" si="40">SUM(X123:X142)</f>
        <v>0</v>
      </c>
      <c r="Y143" s="63">
        <f t="shared" si="40"/>
        <v>103992995.5758</v>
      </c>
      <c r="Z143" s="63">
        <f t="shared" si="40"/>
        <v>23839104134.154598</v>
      </c>
      <c r="AA143" s="63">
        <f t="shared" si="40"/>
        <v>27872267042.147301</v>
      </c>
    </row>
    <row r="144" spans="1:27" ht="24.9" customHeight="1">
      <c r="A144" s="175"/>
      <c r="B144" s="177"/>
      <c r="C144" s="58">
        <v>14</v>
      </c>
      <c r="D144" s="62" t="s">
        <v>404</v>
      </c>
      <c r="E144" s="62">
        <v>59434653.998400003</v>
      </c>
      <c r="F144" s="62">
        <v>-1E-4</v>
      </c>
      <c r="G144" s="62">
        <v>58979715.5119</v>
      </c>
      <c r="H144" s="62">
        <v>4870778.8345999997</v>
      </c>
      <c r="I144" s="62">
        <v>3552431.0852999999</v>
      </c>
      <c r="J144" s="62">
        <f t="shared" si="33"/>
        <v>1776215.54265</v>
      </c>
      <c r="K144" s="62">
        <f t="shared" si="36"/>
        <v>1776215.54265</v>
      </c>
      <c r="L144" s="62">
        <v>173801334.62259999</v>
      </c>
      <c r="M144" s="67">
        <f t="shared" si="37"/>
        <v>298862698.51005</v>
      </c>
      <c r="N144" s="66"/>
      <c r="O144" s="176">
        <v>25</v>
      </c>
      <c r="P144" s="68">
        <v>1</v>
      </c>
      <c r="Q144" s="176" t="s">
        <v>110</v>
      </c>
      <c r="R144" s="62" t="s">
        <v>405</v>
      </c>
      <c r="S144" s="62">
        <v>60279075.577799998</v>
      </c>
      <c r="T144" s="62">
        <v>0</v>
      </c>
      <c r="U144" s="62">
        <v>59817673.524300002</v>
      </c>
      <c r="V144" s="62">
        <v>5480850.9826999996</v>
      </c>
      <c r="W144" s="62">
        <v>3602902.4730000002</v>
      </c>
      <c r="X144" s="62">
        <v>3602902.4730000002</v>
      </c>
      <c r="Y144" s="62">
        <f t="shared" ref="Y144:Y207" si="41">W144-X144</f>
        <v>0</v>
      </c>
      <c r="Z144" s="62">
        <v>164510098.20719999</v>
      </c>
      <c r="AA144" s="67">
        <f t="shared" si="38"/>
        <v>290087698.292</v>
      </c>
    </row>
    <row r="145" spans="1:27" ht="24.9" customHeight="1">
      <c r="A145" s="175"/>
      <c r="B145" s="177"/>
      <c r="C145" s="58">
        <v>15</v>
      </c>
      <c r="D145" s="62" t="s">
        <v>406</v>
      </c>
      <c r="E145" s="62">
        <v>62437361.651000001</v>
      </c>
      <c r="F145" s="62">
        <v>0</v>
      </c>
      <c r="G145" s="62">
        <v>61959439.144699998</v>
      </c>
      <c r="H145" s="62">
        <v>5201184.6120999996</v>
      </c>
      <c r="I145" s="62">
        <v>3731904.0238000001</v>
      </c>
      <c r="J145" s="62">
        <f t="shared" si="33"/>
        <v>1865952.0119</v>
      </c>
      <c r="K145" s="62">
        <f t="shared" si="36"/>
        <v>1865952.0119</v>
      </c>
      <c r="L145" s="62">
        <v>185263959.08759999</v>
      </c>
      <c r="M145" s="67">
        <f t="shared" si="37"/>
        <v>316727896.50730002</v>
      </c>
      <c r="N145" s="66"/>
      <c r="O145" s="177"/>
      <c r="P145" s="68">
        <v>2</v>
      </c>
      <c r="Q145" s="177"/>
      <c r="R145" s="62" t="s">
        <v>407</v>
      </c>
      <c r="S145" s="62">
        <v>67945402.177599996</v>
      </c>
      <c r="T145" s="62">
        <v>0</v>
      </c>
      <c r="U145" s="62">
        <v>67425318.752499998</v>
      </c>
      <c r="V145" s="62">
        <v>5471376.6645999998</v>
      </c>
      <c r="W145" s="62">
        <v>4061121.6279000002</v>
      </c>
      <c r="X145" s="62">
        <v>4061121.6279000002</v>
      </c>
      <c r="Y145" s="62">
        <f t="shared" si="41"/>
        <v>0</v>
      </c>
      <c r="Z145" s="62">
        <v>164181409.79300001</v>
      </c>
      <c r="AA145" s="67">
        <f t="shared" si="38"/>
        <v>305023507.38770002</v>
      </c>
    </row>
    <row r="146" spans="1:27" ht="24.9" customHeight="1">
      <c r="A146" s="175"/>
      <c r="B146" s="177"/>
      <c r="C146" s="58">
        <v>16</v>
      </c>
      <c r="D146" s="62" t="s">
        <v>408</v>
      </c>
      <c r="E146" s="62">
        <v>56950488.251500003</v>
      </c>
      <c r="F146" s="62">
        <v>0</v>
      </c>
      <c r="G146" s="62">
        <v>56514564.6417</v>
      </c>
      <c r="H146" s="62">
        <v>4567810.9479999999</v>
      </c>
      <c r="I146" s="62">
        <v>3403951.5866999999</v>
      </c>
      <c r="J146" s="62">
        <f t="shared" si="33"/>
        <v>1701975.7933499999</v>
      </c>
      <c r="K146" s="62">
        <f t="shared" si="36"/>
        <v>1701975.7933499999</v>
      </c>
      <c r="L146" s="62">
        <v>163290601.02079999</v>
      </c>
      <c r="M146" s="67">
        <f t="shared" si="37"/>
        <v>283025440.65535003</v>
      </c>
      <c r="N146" s="66"/>
      <c r="O146" s="177"/>
      <c r="P146" s="68">
        <v>3</v>
      </c>
      <c r="Q146" s="177"/>
      <c r="R146" s="62" t="s">
        <v>409</v>
      </c>
      <c r="S146" s="62">
        <v>69570060.337500006</v>
      </c>
      <c r="T146" s="62">
        <v>0</v>
      </c>
      <c r="U146" s="62">
        <v>69037541.077900007</v>
      </c>
      <c r="V146" s="62">
        <v>5770581.3874000004</v>
      </c>
      <c r="W146" s="62">
        <v>4158228.0424000002</v>
      </c>
      <c r="X146" s="62">
        <v>4158228.0424000002</v>
      </c>
      <c r="Y146" s="62">
        <f t="shared" si="41"/>
        <v>0</v>
      </c>
      <c r="Z146" s="62">
        <v>174561589.58539999</v>
      </c>
      <c r="AA146" s="67">
        <f t="shared" si="38"/>
        <v>318939772.38819999</v>
      </c>
    </row>
    <row r="147" spans="1:27" ht="24.9" customHeight="1">
      <c r="A147" s="175"/>
      <c r="B147" s="177"/>
      <c r="C147" s="58">
        <v>17</v>
      </c>
      <c r="D147" s="62" t="s">
        <v>410</v>
      </c>
      <c r="E147" s="62">
        <v>72059765.309699997</v>
      </c>
      <c r="F147" s="62">
        <v>0</v>
      </c>
      <c r="G147" s="62">
        <v>71508188.774000004</v>
      </c>
      <c r="H147" s="62">
        <v>5660832.9282999998</v>
      </c>
      <c r="I147" s="62">
        <v>4307038.6224999996</v>
      </c>
      <c r="J147" s="62">
        <f t="shared" si="33"/>
        <v>2153519.3112499998</v>
      </c>
      <c r="K147" s="62">
        <f t="shared" si="36"/>
        <v>2153519.3112499998</v>
      </c>
      <c r="L147" s="62">
        <v>201210338.9418</v>
      </c>
      <c r="M147" s="67">
        <f t="shared" si="37"/>
        <v>352592645.26504999</v>
      </c>
      <c r="N147" s="66"/>
      <c r="O147" s="177"/>
      <c r="P147" s="68">
        <v>4</v>
      </c>
      <c r="Q147" s="177"/>
      <c r="R147" s="62" t="s">
        <v>411</v>
      </c>
      <c r="S147" s="62">
        <v>82083190.550999999</v>
      </c>
      <c r="T147" s="62">
        <v>0</v>
      </c>
      <c r="U147" s="62">
        <v>81454890.3935</v>
      </c>
      <c r="V147" s="62">
        <v>6499639.0239000004</v>
      </c>
      <c r="W147" s="62">
        <v>4906142.4282999998</v>
      </c>
      <c r="X147" s="62">
        <v>4906142.4282999998</v>
      </c>
      <c r="Y147" s="62">
        <f t="shared" si="41"/>
        <v>0</v>
      </c>
      <c r="Z147" s="62">
        <v>199854470.24700001</v>
      </c>
      <c r="AA147" s="67">
        <f t="shared" si="38"/>
        <v>369892190.21539998</v>
      </c>
    </row>
    <row r="148" spans="1:27" ht="24.9" customHeight="1">
      <c r="A148" s="175"/>
      <c r="B148" s="177"/>
      <c r="C148" s="58">
        <v>18</v>
      </c>
      <c r="D148" s="62" t="s">
        <v>412</v>
      </c>
      <c r="E148" s="62">
        <v>67527322.488000005</v>
      </c>
      <c r="F148" s="62">
        <v>0</v>
      </c>
      <c r="G148" s="62">
        <v>67010439.225100003</v>
      </c>
      <c r="H148" s="62">
        <v>5731790.7012999998</v>
      </c>
      <c r="I148" s="62">
        <v>4036132.8514</v>
      </c>
      <c r="J148" s="62">
        <f t="shared" si="33"/>
        <v>2018066.4257</v>
      </c>
      <c r="K148" s="62">
        <f t="shared" si="36"/>
        <v>2018066.4257</v>
      </c>
      <c r="L148" s="62">
        <v>203672046.21250001</v>
      </c>
      <c r="M148" s="67">
        <f t="shared" si="37"/>
        <v>345959665.05260003</v>
      </c>
      <c r="N148" s="66"/>
      <c r="O148" s="177"/>
      <c r="P148" s="68">
        <v>5</v>
      </c>
      <c r="Q148" s="177"/>
      <c r="R148" s="62" t="s">
        <v>413</v>
      </c>
      <c r="S148" s="62">
        <v>58610930.448399998</v>
      </c>
      <c r="T148" s="62">
        <v>-1E-4</v>
      </c>
      <c r="U148" s="62">
        <v>58162297.097499996</v>
      </c>
      <c r="V148" s="62">
        <v>5102575.5486000003</v>
      </c>
      <c r="W148" s="62">
        <v>3503196.8262999998</v>
      </c>
      <c r="X148" s="62">
        <v>3503196.8262999998</v>
      </c>
      <c r="Y148" s="62">
        <f t="shared" si="41"/>
        <v>0</v>
      </c>
      <c r="Z148" s="62">
        <v>151386752.4903</v>
      </c>
      <c r="AA148" s="67">
        <f t="shared" si="38"/>
        <v>273262555.58469999</v>
      </c>
    </row>
    <row r="149" spans="1:27" ht="24.9" customHeight="1">
      <c r="A149" s="175"/>
      <c r="B149" s="177"/>
      <c r="C149" s="58">
        <v>19</v>
      </c>
      <c r="D149" s="62" t="s">
        <v>414</v>
      </c>
      <c r="E149" s="62">
        <v>79086924.556600004</v>
      </c>
      <c r="F149" s="62">
        <v>0</v>
      </c>
      <c r="G149" s="62">
        <v>78481559.1118</v>
      </c>
      <c r="H149" s="62">
        <v>6672791.9341000002</v>
      </c>
      <c r="I149" s="62">
        <v>4727054.5100999996</v>
      </c>
      <c r="J149" s="62">
        <f t="shared" si="33"/>
        <v>2363527.2550499998</v>
      </c>
      <c r="K149" s="62">
        <f t="shared" si="36"/>
        <v>2363527.2550499998</v>
      </c>
      <c r="L149" s="62">
        <v>236317794.2157</v>
      </c>
      <c r="M149" s="67">
        <f t="shared" si="37"/>
        <v>402922597.07325</v>
      </c>
      <c r="N149" s="66"/>
      <c r="O149" s="177"/>
      <c r="P149" s="68">
        <v>6</v>
      </c>
      <c r="Q149" s="177"/>
      <c r="R149" s="62" t="s">
        <v>415</v>
      </c>
      <c r="S149" s="62">
        <v>55113868.876199998</v>
      </c>
      <c r="T149" s="62">
        <v>0</v>
      </c>
      <c r="U149" s="62">
        <v>54692003.543499999</v>
      </c>
      <c r="V149" s="62">
        <v>5251010.2224000003</v>
      </c>
      <c r="W149" s="62">
        <v>3294176.1726000002</v>
      </c>
      <c r="X149" s="62">
        <v>3294176.1726000002</v>
      </c>
      <c r="Y149" s="62">
        <f t="shared" si="41"/>
        <v>0</v>
      </c>
      <c r="Z149" s="62">
        <v>156536332.3075</v>
      </c>
      <c r="AA149" s="67">
        <f t="shared" si="38"/>
        <v>271593214.94959998</v>
      </c>
    </row>
    <row r="150" spans="1:27" ht="24.9" customHeight="1">
      <c r="A150" s="175"/>
      <c r="B150" s="177"/>
      <c r="C150" s="58">
        <v>20</v>
      </c>
      <c r="D150" s="62" t="s">
        <v>416</v>
      </c>
      <c r="E150" s="62">
        <v>54813387.7641</v>
      </c>
      <c r="F150" s="62">
        <v>0</v>
      </c>
      <c r="G150" s="62">
        <v>54393822.443499997</v>
      </c>
      <c r="H150" s="62">
        <v>4656488.7950999998</v>
      </c>
      <c r="I150" s="62">
        <v>3276216.3062</v>
      </c>
      <c r="J150" s="62">
        <f t="shared" si="33"/>
        <v>1638108.1531</v>
      </c>
      <c r="K150" s="62">
        <f t="shared" si="36"/>
        <v>1638108.1531</v>
      </c>
      <c r="L150" s="62">
        <v>166367063.141</v>
      </c>
      <c r="M150" s="67">
        <f t="shared" si="37"/>
        <v>281868870.29680002</v>
      </c>
      <c r="N150" s="66"/>
      <c r="O150" s="177"/>
      <c r="P150" s="68">
        <v>7</v>
      </c>
      <c r="Q150" s="177"/>
      <c r="R150" s="62" t="s">
        <v>417</v>
      </c>
      <c r="S150" s="62">
        <v>62972545.373800002</v>
      </c>
      <c r="T150" s="62">
        <v>0</v>
      </c>
      <c r="U150" s="62">
        <v>62490526.340300001</v>
      </c>
      <c r="V150" s="62">
        <v>5440109.2010000004</v>
      </c>
      <c r="W150" s="62">
        <v>3763892.1513999999</v>
      </c>
      <c r="X150" s="62">
        <v>3763892.1513999999</v>
      </c>
      <c r="Y150" s="62">
        <f t="shared" si="41"/>
        <v>0</v>
      </c>
      <c r="Z150" s="62">
        <v>163096661.22960001</v>
      </c>
      <c r="AA150" s="67">
        <f t="shared" si="38"/>
        <v>293999842.14469999</v>
      </c>
    </row>
    <row r="151" spans="1:27" ht="24.9" customHeight="1">
      <c r="A151" s="175"/>
      <c r="B151" s="177"/>
      <c r="C151" s="58">
        <v>21</v>
      </c>
      <c r="D151" s="62" t="s">
        <v>418</v>
      </c>
      <c r="E151" s="62">
        <v>74947624.2861</v>
      </c>
      <c r="F151" s="62">
        <v>0</v>
      </c>
      <c r="G151" s="62">
        <v>74373942.831699997</v>
      </c>
      <c r="H151" s="62">
        <v>6177648.1292000003</v>
      </c>
      <c r="I151" s="62">
        <v>4479647.0136000002</v>
      </c>
      <c r="J151" s="62">
        <f t="shared" si="33"/>
        <v>2239823.5068000001</v>
      </c>
      <c r="K151" s="62">
        <f t="shared" si="36"/>
        <v>2239823.5068000001</v>
      </c>
      <c r="L151" s="62">
        <v>219139984.75350001</v>
      </c>
      <c r="M151" s="67">
        <f t="shared" si="37"/>
        <v>376879023.50730002</v>
      </c>
      <c r="N151" s="66"/>
      <c r="O151" s="177"/>
      <c r="P151" s="68">
        <v>8</v>
      </c>
      <c r="Q151" s="177"/>
      <c r="R151" s="62" t="s">
        <v>419</v>
      </c>
      <c r="S151" s="62">
        <v>98536848.105299994</v>
      </c>
      <c r="T151" s="62">
        <v>0</v>
      </c>
      <c r="U151" s="62">
        <v>97782604.553599998</v>
      </c>
      <c r="V151" s="62">
        <v>7885756.1200000001</v>
      </c>
      <c r="W151" s="62">
        <v>5889583.5798000004</v>
      </c>
      <c r="X151" s="62">
        <v>5889583.5798000004</v>
      </c>
      <c r="Y151" s="62">
        <f t="shared" si="41"/>
        <v>0</v>
      </c>
      <c r="Z151" s="62">
        <v>247942430.01109999</v>
      </c>
      <c r="AA151" s="67">
        <f t="shared" si="38"/>
        <v>452147638.79000002</v>
      </c>
    </row>
    <row r="152" spans="1:27" ht="24.9" customHeight="1">
      <c r="A152" s="175"/>
      <c r="B152" s="177"/>
      <c r="C152" s="58">
        <v>22</v>
      </c>
      <c r="D152" s="62" t="s">
        <v>420</v>
      </c>
      <c r="E152" s="62">
        <v>72977860.680600002</v>
      </c>
      <c r="F152" s="62">
        <v>0</v>
      </c>
      <c r="G152" s="62">
        <v>72419256.646799996</v>
      </c>
      <c r="H152" s="62">
        <v>5861221.3981999997</v>
      </c>
      <c r="I152" s="62">
        <v>4361913.5197999999</v>
      </c>
      <c r="J152" s="62">
        <f t="shared" si="33"/>
        <v>2180956.7598999999</v>
      </c>
      <c r="K152" s="62">
        <f t="shared" si="36"/>
        <v>2180956.7598999999</v>
      </c>
      <c r="L152" s="62">
        <v>208162329.2922</v>
      </c>
      <c r="M152" s="67">
        <f t="shared" si="37"/>
        <v>361601624.77770001</v>
      </c>
      <c r="N152" s="66"/>
      <c r="O152" s="177"/>
      <c r="P152" s="68">
        <v>9</v>
      </c>
      <c r="Q152" s="177"/>
      <c r="R152" s="62" t="s">
        <v>421</v>
      </c>
      <c r="S152" s="62">
        <v>91318486.828899994</v>
      </c>
      <c r="T152" s="62">
        <v>0</v>
      </c>
      <c r="U152" s="62">
        <v>90619495.729000002</v>
      </c>
      <c r="V152" s="62">
        <v>6326511.3550000004</v>
      </c>
      <c r="W152" s="62">
        <v>5458139.4768000003</v>
      </c>
      <c r="X152" s="62">
        <v>5458139.4768000003</v>
      </c>
      <c r="Y152" s="62">
        <f t="shared" si="41"/>
        <v>0</v>
      </c>
      <c r="Z152" s="62">
        <v>193848227.0512</v>
      </c>
      <c r="AA152" s="67">
        <f t="shared" si="38"/>
        <v>382112720.9641</v>
      </c>
    </row>
    <row r="153" spans="1:27" ht="24.9" customHeight="1">
      <c r="A153" s="175"/>
      <c r="B153" s="178"/>
      <c r="C153" s="58">
        <v>23</v>
      </c>
      <c r="D153" s="62" t="s">
        <v>422</v>
      </c>
      <c r="E153" s="62">
        <v>77296467.4322</v>
      </c>
      <c r="F153" s="62">
        <v>0</v>
      </c>
      <c r="G153" s="62">
        <v>76704806.918899998</v>
      </c>
      <c r="H153" s="62">
        <v>6323636.7466000002</v>
      </c>
      <c r="I153" s="62">
        <v>4620038.2306000004</v>
      </c>
      <c r="J153" s="62">
        <f t="shared" si="33"/>
        <v>2310019.1153000002</v>
      </c>
      <c r="K153" s="62">
        <f t="shared" si="36"/>
        <v>2310019.1153000002</v>
      </c>
      <c r="L153" s="62">
        <v>224204704.59450001</v>
      </c>
      <c r="M153" s="67">
        <f t="shared" si="37"/>
        <v>386839634.8075</v>
      </c>
      <c r="N153" s="66"/>
      <c r="O153" s="177"/>
      <c r="P153" s="68">
        <v>10</v>
      </c>
      <c r="Q153" s="177"/>
      <c r="R153" s="74" t="s">
        <v>423</v>
      </c>
      <c r="S153" s="62">
        <v>69857252.095400006</v>
      </c>
      <c r="T153" s="62">
        <v>0</v>
      </c>
      <c r="U153" s="62">
        <v>69322534.546100006</v>
      </c>
      <c r="V153" s="62">
        <v>5875972.1086999997</v>
      </c>
      <c r="W153" s="62">
        <v>4175393.5992999999</v>
      </c>
      <c r="X153" s="62">
        <v>4175393.5992999999</v>
      </c>
      <c r="Y153" s="62">
        <f t="shared" si="41"/>
        <v>0</v>
      </c>
      <c r="Z153" s="62">
        <v>178217864.2121</v>
      </c>
      <c r="AA153" s="67">
        <f t="shared" si="38"/>
        <v>323273622.9623</v>
      </c>
    </row>
    <row r="154" spans="1:27" ht="24.9" customHeight="1">
      <c r="A154" s="58"/>
      <c r="B154" s="170" t="s">
        <v>424</v>
      </c>
      <c r="C154" s="171"/>
      <c r="D154" s="63"/>
      <c r="E154" s="63">
        <f>SUM(E131:E153)</f>
        <v>1653663496.5265</v>
      </c>
      <c r="F154" s="63">
        <f t="shared" ref="F154:M154" si="42">SUM(F131:F153)</f>
        <v>-1E-4</v>
      </c>
      <c r="G154" s="63">
        <f t="shared" si="42"/>
        <v>1641005642.6071999</v>
      </c>
      <c r="H154" s="63">
        <f t="shared" si="42"/>
        <v>133561831.9365</v>
      </c>
      <c r="I154" s="63">
        <f t="shared" si="42"/>
        <v>98840074.173800007</v>
      </c>
      <c r="J154" s="63">
        <f t="shared" si="42"/>
        <v>49420037.086900003</v>
      </c>
      <c r="K154" s="63">
        <f t="shared" si="42"/>
        <v>49420037.086900003</v>
      </c>
      <c r="L154" s="63">
        <f t="shared" si="42"/>
        <v>4744497607.8838997</v>
      </c>
      <c r="M154" s="63">
        <f t="shared" si="42"/>
        <v>8222148616.0409002</v>
      </c>
      <c r="N154" s="66"/>
      <c r="O154" s="177"/>
      <c r="P154" s="68">
        <v>11</v>
      </c>
      <c r="Q154" s="177"/>
      <c r="R154" s="62" t="s">
        <v>404</v>
      </c>
      <c r="S154" s="62">
        <v>66866889.938299999</v>
      </c>
      <c r="T154" s="62">
        <v>0</v>
      </c>
      <c r="U154" s="62">
        <v>66355061.911300004</v>
      </c>
      <c r="V154" s="62">
        <v>5873149.7358999997</v>
      </c>
      <c r="W154" s="62">
        <v>3996658.5554999998</v>
      </c>
      <c r="X154" s="62">
        <v>3996658.5554999998</v>
      </c>
      <c r="Y154" s="62">
        <f t="shared" si="41"/>
        <v>0</v>
      </c>
      <c r="Z154" s="62">
        <v>178119948.85499999</v>
      </c>
      <c r="AA154" s="67">
        <f t="shared" si="38"/>
        <v>317215050.44050002</v>
      </c>
    </row>
    <row r="155" spans="1:27" ht="24.9" customHeight="1">
      <c r="A155" s="175">
        <v>8</v>
      </c>
      <c r="B155" s="176" t="s">
        <v>425</v>
      </c>
      <c r="C155" s="58">
        <v>1</v>
      </c>
      <c r="D155" s="62" t="s">
        <v>426</v>
      </c>
      <c r="E155" s="62">
        <v>64913552.810199998</v>
      </c>
      <c r="F155" s="62">
        <v>0</v>
      </c>
      <c r="G155" s="62">
        <v>64416676.4683</v>
      </c>
      <c r="H155" s="62">
        <v>4900249.4804999996</v>
      </c>
      <c r="I155" s="62">
        <v>3879906.8783999998</v>
      </c>
      <c r="J155" s="62">
        <v>0</v>
      </c>
      <c r="K155" s="62">
        <f t="shared" ref="K155:K200" si="43">I155-J155</f>
        <v>3879906.8783999998</v>
      </c>
      <c r="L155" s="62">
        <v>162075090.70199999</v>
      </c>
      <c r="M155" s="67">
        <f t="shared" si="37"/>
        <v>300185476.33939999</v>
      </c>
      <c r="N155" s="66"/>
      <c r="O155" s="177"/>
      <c r="P155" s="68">
        <v>12</v>
      </c>
      <c r="Q155" s="177"/>
      <c r="R155" s="62" t="s">
        <v>427</v>
      </c>
      <c r="S155" s="62">
        <v>71041271.129899994</v>
      </c>
      <c r="T155" s="62">
        <v>0</v>
      </c>
      <c r="U155" s="62">
        <v>70497490.588100001</v>
      </c>
      <c r="V155" s="62">
        <v>5543352.7054000003</v>
      </c>
      <c r="W155" s="62">
        <v>4246162.8514999999</v>
      </c>
      <c r="X155" s="62">
        <v>4246162.8514999999</v>
      </c>
      <c r="Y155" s="62">
        <f t="shared" si="41"/>
        <v>0</v>
      </c>
      <c r="Z155" s="62">
        <v>166678443.38859999</v>
      </c>
      <c r="AA155" s="67">
        <f t="shared" si="38"/>
        <v>313760557.81199998</v>
      </c>
    </row>
    <row r="156" spans="1:27" ht="24.9" customHeight="1">
      <c r="A156" s="175"/>
      <c r="B156" s="177"/>
      <c r="C156" s="58">
        <v>2</v>
      </c>
      <c r="D156" s="62" t="s">
        <v>428</v>
      </c>
      <c r="E156" s="62">
        <v>62769034.154799998</v>
      </c>
      <c r="F156" s="62">
        <v>0</v>
      </c>
      <c r="G156" s="62">
        <v>62288572.884000003</v>
      </c>
      <c r="H156" s="62">
        <v>5319853.3070999999</v>
      </c>
      <c r="I156" s="62">
        <v>3751728.2111</v>
      </c>
      <c r="J156" s="62">
        <v>0</v>
      </c>
      <c r="K156" s="62">
        <f t="shared" si="43"/>
        <v>3751728.2111</v>
      </c>
      <c r="L156" s="62">
        <v>176632224.4316</v>
      </c>
      <c r="M156" s="67">
        <f t="shared" si="37"/>
        <v>310761412.98860002</v>
      </c>
      <c r="N156" s="66"/>
      <c r="O156" s="178"/>
      <c r="P156" s="68">
        <v>13</v>
      </c>
      <c r="Q156" s="178"/>
      <c r="R156" s="62" t="s">
        <v>429</v>
      </c>
      <c r="S156" s="62">
        <v>57029461.451700002</v>
      </c>
      <c r="T156" s="62">
        <v>0</v>
      </c>
      <c r="U156" s="62">
        <v>56592933.347000003</v>
      </c>
      <c r="V156" s="62">
        <v>5032193.3183000004</v>
      </c>
      <c r="W156" s="62">
        <v>3408671.844</v>
      </c>
      <c r="X156" s="62">
        <v>3408671.844</v>
      </c>
      <c r="Y156" s="62">
        <f t="shared" si="41"/>
        <v>0</v>
      </c>
      <c r="Z156" s="62">
        <v>148945012.2728</v>
      </c>
      <c r="AA156" s="67">
        <f t="shared" si="38"/>
        <v>267599600.38980001</v>
      </c>
    </row>
    <row r="157" spans="1:27" ht="24.9" customHeight="1">
      <c r="A157" s="175"/>
      <c r="B157" s="177"/>
      <c r="C157" s="58">
        <v>3</v>
      </c>
      <c r="D157" s="62" t="s">
        <v>430</v>
      </c>
      <c r="E157" s="62">
        <v>88062235.686700001</v>
      </c>
      <c r="F157" s="62">
        <v>0</v>
      </c>
      <c r="G157" s="62">
        <v>87388169.338</v>
      </c>
      <c r="H157" s="62">
        <v>6779684.1402000003</v>
      </c>
      <c r="I157" s="62">
        <v>5263512.1507000001</v>
      </c>
      <c r="J157" s="62">
        <v>0</v>
      </c>
      <c r="K157" s="62">
        <f t="shared" si="43"/>
        <v>5263512.1507000001</v>
      </c>
      <c r="L157" s="62">
        <v>227277502.93259999</v>
      </c>
      <c r="M157" s="67">
        <f t="shared" si="37"/>
        <v>414771104.2482</v>
      </c>
      <c r="N157" s="66"/>
      <c r="O157" s="58"/>
      <c r="P157" s="171" t="s">
        <v>431</v>
      </c>
      <c r="Q157" s="172"/>
      <c r="R157" s="63"/>
      <c r="S157" s="63">
        <f t="shared" ref="S157:U157" si="44">SUM(S144:S156)</f>
        <v>911225282.89180005</v>
      </c>
      <c r="T157" s="63">
        <f t="shared" ref="T157" si="45">SUM(T136:T156)</f>
        <v>-1E-4</v>
      </c>
      <c r="U157" s="63">
        <f t="shared" si="44"/>
        <v>904250371.40460002</v>
      </c>
      <c r="V157" s="63">
        <f t="shared" ref="V157:W157" si="46">SUM(V144:V156)</f>
        <v>75553078.373899996</v>
      </c>
      <c r="W157" s="63">
        <f t="shared" si="46"/>
        <v>54464269.628799997</v>
      </c>
      <c r="X157" s="63">
        <f t="shared" ref="X157:AA157" si="47">SUM(X144:X156)</f>
        <v>54464269.628799997</v>
      </c>
      <c r="Y157" s="63">
        <f t="shared" si="41"/>
        <v>0</v>
      </c>
      <c r="Z157" s="63">
        <f t="shared" si="47"/>
        <v>2287879239.6508002</v>
      </c>
      <c r="AA157" s="63">
        <f t="shared" si="47"/>
        <v>4178907972.3210001</v>
      </c>
    </row>
    <row r="158" spans="1:27" ht="24.9" customHeight="1">
      <c r="A158" s="175"/>
      <c r="B158" s="177"/>
      <c r="C158" s="58">
        <v>4</v>
      </c>
      <c r="D158" s="62" t="s">
        <v>432</v>
      </c>
      <c r="E158" s="62">
        <v>50726510.489200003</v>
      </c>
      <c r="F158" s="62">
        <v>0</v>
      </c>
      <c r="G158" s="62">
        <v>50338227.890699998</v>
      </c>
      <c r="H158" s="62">
        <v>4665583.0160999997</v>
      </c>
      <c r="I158" s="62">
        <v>3031942.1513999999</v>
      </c>
      <c r="J158" s="62">
        <v>0</v>
      </c>
      <c r="K158" s="62">
        <f t="shared" si="43"/>
        <v>3031942.1513999999</v>
      </c>
      <c r="L158" s="62">
        <v>153933908.74079999</v>
      </c>
      <c r="M158" s="67">
        <f t="shared" si="37"/>
        <v>262696172.28819999</v>
      </c>
      <c r="N158" s="66"/>
      <c r="O158" s="176">
        <v>26</v>
      </c>
      <c r="P158" s="68">
        <v>1</v>
      </c>
      <c r="Q158" s="176" t="s">
        <v>111</v>
      </c>
      <c r="R158" s="62" t="s">
        <v>433</v>
      </c>
      <c r="S158" s="62">
        <v>62708131.162</v>
      </c>
      <c r="T158" s="62">
        <v>0</v>
      </c>
      <c r="U158" s="62">
        <v>62228136.0691</v>
      </c>
      <c r="V158" s="62">
        <v>5374222.6908</v>
      </c>
      <c r="W158" s="62">
        <v>3748088.017</v>
      </c>
      <c r="X158" s="62">
        <f t="shared" ref="X158:X182" si="48">W158/2</f>
        <v>1874044.0085</v>
      </c>
      <c r="Y158" s="62">
        <f t="shared" si="41"/>
        <v>1874044.0085</v>
      </c>
      <c r="Z158" s="62">
        <v>173925839.7771</v>
      </c>
      <c r="AA158" s="67">
        <f t="shared" si="38"/>
        <v>306110373.70749998</v>
      </c>
    </row>
    <row r="159" spans="1:27" ht="24.9" customHeight="1">
      <c r="A159" s="175"/>
      <c r="B159" s="177"/>
      <c r="C159" s="58">
        <v>5</v>
      </c>
      <c r="D159" s="62" t="s">
        <v>434</v>
      </c>
      <c r="E159" s="62">
        <v>70209611.712400004</v>
      </c>
      <c r="F159" s="62">
        <v>0</v>
      </c>
      <c r="G159" s="62">
        <v>69672197.050699994</v>
      </c>
      <c r="H159" s="62">
        <v>5740231.9028000003</v>
      </c>
      <c r="I159" s="62">
        <v>4196454.2629000004</v>
      </c>
      <c r="J159" s="62">
        <v>0</v>
      </c>
      <c r="K159" s="62">
        <f t="shared" si="43"/>
        <v>4196454.2629000004</v>
      </c>
      <c r="L159" s="62">
        <v>191216236.8865</v>
      </c>
      <c r="M159" s="67">
        <f t="shared" si="37"/>
        <v>341034731.81529999</v>
      </c>
      <c r="N159" s="66"/>
      <c r="O159" s="177"/>
      <c r="P159" s="68">
        <v>2</v>
      </c>
      <c r="Q159" s="177"/>
      <c r="R159" s="62" t="s">
        <v>435</v>
      </c>
      <c r="S159" s="62">
        <v>53839206.2597</v>
      </c>
      <c r="T159" s="62">
        <v>0</v>
      </c>
      <c r="U159" s="62">
        <v>53427097.7447</v>
      </c>
      <c r="V159" s="62">
        <v>4538645.3837000001</v>
      </c>
      <c r="W159" s="62">
        <v>3217989.1200999999</v>
      </c>
      <c r="X159" s="62">
        <f t="shared" si="48"/>
        <v>1608994.56005</v>
      </c>
      <c r="Y159" s="62">
        <f t="shared" si="41"/>
        <v>1608994.56005</v>
      </c>
      <c r="Z159" s="62">
        <v>144937518.34599999</v>
      </c>
      <c r="AA159" s="67">
        <f t="shared" si="38"/>
        <v>258351462.29414999</v>
      </c>
    </row>
    <row r="160" spans="1:27" ht="24.9" customHeight="1">
      <c r="A160" s="175"/>
      <c r="B160" s="177"/>
      <c r="C160" s="58">
        <v>6</v>
      </c>
      <c r="D160" s="62" t="s">
        <v>436</v>
      </c>
      <c r="E160" s="62">
        <v>50578683.098300003</v>
      </c>
      <c r="F160" s="62">
        <v>0</v>
      </c>
      <c r="G160" s="62">
        <v>50191532.034400001</v>
      </c>
      <c r="H160" s="62">
        <v>4523102.9955000002</v>
      </c>
      <c r="I160" s="62">
        <v>3023106.4539000001</v>
      </c>
      <c r="J160" s="62">
        <v>0</v>
      </c>
      <c r="K160" s="62">
        <f t="shared" si="43"/>
        <v>3023106.4539000001</v>
      </c>
      <c r="L160" s="62">
        <v>148990911.12799999</v>
      </c>
      <c r="M160" s="67">
        <f t="shared" si="37"/>
        <v>257307335.7101</v>
      </c>
      <c r="N160" s="66"/>
      <c r="O160" s="177"/>
      <c r="P160" s="68">
        <v>3</v>
      </c>
      <c r="Q160" s="177"/>
      <c r="R160" s="62" t="s">
        <v>437</v>
      </c>
      <c r="S160" s="62">
        <v>61657068.430100001</v>
      </c>
      <c r="T160" s="62">
        <v>0</v>
      </c>
      <c r="U160" s="62">
        <v>61185118.624799997</v>
      </c>
      <c r="V160" s="62">
        <v>5986002.4358000001</v>
      </c>
      <c r="W160" s="62">
        <v>3685265.6115999999</v>
      </c>
      <c r="X160" s="62">
        <f t="shared" si="48"/>
        <v>1842632.8058</v>
      </c>
      <c r="Y160" s="62">
        <f t="shared" si="41"/>
        <v>1842632.8058</v>
      </c>
      <c r="Z160" s="62">
        <v>195150049.3671</v>
      </c>
      <c r="AA160" s="67">
        <f t="shared" si="38"/>
        <v>325820871.66360003</v>
      </c>
    </row>
    <row r="161" spans="1:27" ht="24.9" customHeight="1">
      <c r="A161" s="175"/>
      <c r="B161" s="177"/>
      <c r="C161" s="58">
        <v>7</v>
      </c>
      <c r="D161" s="62" t="s">
        <v>438</v>
      </c>
      <c r="E161" s="62">
        <v>84786282.474700004</v>
      </c>
      <c r="F161" s="62">
        <v>0</v>
      </c>
      <c r="G161" s="62">
        <v>84137291.685299993</v>
      </c>
      <c r="H161" s="62">
        <v>6354524.1129999999</v>
      </c>
      <c r="I161" s="62">
        <v>5067707.2248</v>
      </c>
      <c r="J161" s="62">
        <v>0</v>
      </c>
      <c r="K161" s="62">
        <f t="shared" si="43"/>
        <v>5067707.2248</v>
      </c>
      <c r="L161" s="62">
        <v>212527610.3434</v>
      </c>
      <c r="M161" s="67">
        <f t="shared" si="37"/>
        <v>392873415.84119999</v>
      </c>
      <c r="N161" s="66"/>
      <c r="O161" s="177"/>
      <c r="P161" s="68">
        <v>4</v>
      </c>
      <c r="Q161" s="177"/>
      <c r="R161" s="62" t="s">
        <v>439</v>
      </c>
      <c r="S161" s="62">
        <v>100368650.168</v>
      </c>
      <c r="T161" s="62">
        <v>0</v>
      </c>
      <c r="U161" s="62">
        <v>99600385.212899998</v>
      </c>
      <c r="V161" s="62">
        <v>5806521.6610000003</v>
      </c>
      <c r="W161" s="62">
        <v>5999071.0614</v>
      </c>
      <c r="X161" s="62">
        <f t="shared" si="48"/>
        <v>2999535.5307</v>
      </c>
      <c r="Y161" s="62">
        <f t="shared" si="41"/>
        <v>2999535.5307</v>
      </c>
      <c r="Z161" s="62">
        <v>188923400.6225</v>
      </c>
      <c r="AA161" s="67">
        <f t="shared" si="38"/>
        <v>397698493.19510001</v>
      </c>
    </row>
    <row r="162" spans="1:27" ht="24.9" customHeight="1">
      <c r="A162" s="175"/>
      <c r="B162" s="177"/>
      <c r="C162" s="58">
        <v>8</v>
      </c>
      <c r="D162" s="62" t="s">
        <v>440</v>
      </c>
      <c r="E162" s="62">
        <v>56108639.466300003</v>
      </c>
      <c r="F162" s="62">
        <v>0</v>
      </c>
      <c r="G162" s="62">
        <v>55679159.730300002</v>
      </c>
      <c r="H162" s="62">
        <v>4963658.7896999996</v>
      </c>
      <c r="I162" s="62">
        <v>3353633.9759</v>
      </c>
      <c r="J162" s="62">
        <v>0</v>
      </c>
      <c r="K162" s="62">
        <f t="shared" si="43"/>
        <v>3353633.9759</v>
      </c>
      <c r="L162" s="62">
        <v>164274922.39039999</v>
      </c>
      <c r="M162" s="67">
        <f t="shared" si="37"/>
        <v>284380014.35259998</v>
      </c>
      <c r="N162" s="66"/>
      <c r="O162" s="177"/>
      <c r="P162" s="68">
        <v>5</v>
      </c>
      <c r="Q162" s="177"/>
      <c r="R162" s="62" t="s">
        <v>441</v>
      </c>
      <c r="S162" s="62">
        <v>60246854.596900001</v>
      </c>
      <c r="T162" s="62">
        <v>0</v>
      </c>
      <c r="U162" s="62">
        <v>59785699.176799998</v>
      </c>
      <c r="V162" s="62">
        <v>5534179.2866000002</v>
      </c>
      <c r="W162" s="62">
        <v>3600976.6132</v>
      </c>
      <c r="X162" s="62">
        <f t="shared" si="48"/>
        <v>1800488.3066</v>
      </c>
      <c r="Y162" s="62">
        <f t="shared" si="41"/>
        <v>1800488.3066</v>
      </c>
      <c r="Z162" s="62">
        <v>179475144.6401</v>
      </c>
      <c r="AA162" s="67">
        <f t="shared" si="38"/>
        <v>306842366.00700003</v>
      </c>
    </row>
    <row r="163" spans="1:27" ht="24.9" customHeight="1">
      <c r="A163" s="175"/>
      <c r="B163" s="177"/>
      <c r="C163" s="58">
        <v>9</v>
      </c>
      <c r="D163" s="62" t="s">
        <v>442</v>
      </c>
      <c r="E163" s="62">
        <v>66637517.460600004</v>
      </c>
      <c r="F163" s="62">
        <v>0</v>
      </c>
      <c r="G163" s="62">
        <v>66127445.149400003</v>
      </c>
      <c r="H163" s="62">
        <v>5482410.9130999995</v>
      </c>
      <c r="I163" s="62">
        <v>3982948.8783</v>
      </c>
      <c r="J163" s="62">
        <v>0</v>
      </c>
      <c r="K163" s="62">
        <f t="shared" si="43"/>
        <v>3982948.8783</v>
      </c>
      <c r="L163" s="62">
        <v>182271765.01570001</v>
      </c>
      <c r="M163" s="67">
        <f t="shared" si="37"/>
        <v>324502087.41710001</v>
      </c>
      <c r="N163" s="66"/>
      <c r="O163" s="177"/>
      <c r="P163" s="68">
        <v>6</v>
      </c>
      <c r="Q163" s="177"/>
      <c r="R163" s="62" t="s">
        <v>443</v>
      </c>
      <c r="S163" s="62">
        <v>63452706.703000002</v>
      </c>
      <c r="T163" s="62">
        <v>0</v>
      </c>
      <c r="U163" s="62">
        <v>62967012.307599999</v>
      </c>
      <c r="V163" s="62">
        <v>5677644.3706</v>
      </c>
      <c r="W163" s="62">
        <v>3792591.5702999998</v>
      </c>
      <c r="X163" s="62">
        <f t="shared" si="48"/>
        <v>1896295.7851499999</v>
      </c>
      <c r="Y163" s="62">
        <f t="shared" si="41"/>
        <v>1896295.7851499999</v>
      </c>
      <c r="Z163" s="62">
        <v>184452316.63240001</v>
      </c>
      <c r="AA163" s="67">
        <f t="shared" si="38"/>
        <v>318445975.79874998</v>
      </c>
    </row>
    <row r="164" spans="1:27" ht="24.9" customHeight="1">
      <c r="A164" s="175"/>
      <c r="B164" s="177"/>
      <c r="C164" s="58">
        <v>10</v>
      </c>
      <c r="D164" s="62" t="s">
        <v>444</v>
      </c>
      <c r="E164" s="62">
        <v>56799291.293700002</v>
      </c>
      <c r="F164" s="62">
        <v>0</v>
      </c>
      <c r="G164" s="62">
        <v>56364525.010600001</v>
      </c>
      <c r="H164" s="62">
        <v>4850088.7213000003</v>
      </c>
      <c r="I164" s="62">
        <v>3394914.4890999999</v>
      </c>
      <c r="J164" s="62">
        <v>0</v>
      </c>
      <c r="K164" s="62">
        <f t="shared" si="43"/>
        <v>3394914.4890999999</v>
      </c>
      <c r="L164" s="62">
        <v>160334885.2191</v>
      </c>
      <c r="M164" s="67">
        <f t="shared" si="37"/>
        <v>281743704.73379999</v>
      </c>
      <c r="N164" s="66"/>
      <c r="O164" s="177"/>
      <c r="P164" s="68">
        <v>7</v>
      </c>
      <c r="Q164" s="177"/>
      <c r="R164" s="62" t="s">
        <v>445</v>
      </c>
      <c r="S164" s="62">
        <v>60101622.048100002</v>
      </c>
      <c r="T164" s="62">
        <v>0</v>
      </c>
      <c r="U164" s="62">
        <v>59641578.300499998</v>
      </c>
      <c r="V164" s="62">
        <v>5314001.0026000002</v>
      </c>
      <c r="W164" s="62">
        <v>3592296.0104</v>
      </c>
      <c r="X164" s="62">
        <f t="shared" si="48"/>
        <v>1796148.0052</v>
      </c>
      <c r="Y164" s="62">
        <f t="shared" si="41"/>
        <v>1796148.0052</v>
      </c>
      <c r="Z164" s="62">
        <v>171836594.845</v>
      </c>
      <c r="AA164" s="67">
        <f t="shared" si="38"/>
        <v>298689944.20139998</v>
      </c>
    </row>
    <row r="165" spans="1:27" ht="24.9" customHeight="1">
      <c r="A165" s="175"/>
      <c r="B165" s="177"/>
      <c r="C165" s="58">
        <v>11</v>
      </c>
      <c r="D165" s="62" t="s">
        <v>446</v>
      </c>
      <c r="E165" s="62">
        <v>81836280.847900003</v>
      </c>
      <c r="F165" s="62">
        <v>0</v>
      </c>
      <c r="G165" s="62">
        <v>81209870.643800005</v>
      </c>
      <c r="H165" s="62">
        <v>6849701.1222999999</v>
      </c>
      <c r="I165" s="62">
        <v>4891384.5447000004</v>
      </c>
      <c r="J165" s="62">
        <v>0</v>
      </c>
      <c r="K165" s="62">
        <f t="shared" si="43"/>
        <v>4891384.5447000004</v>
      </c>
      <c r="L165" s="62">
        <v>229706571.75099999</v>
      </c>
      <c r="M165" s="67">
        <f t="shared" si="37"/>
        <v>404493808.90969998</v>
      </c>
      <c r="N165" s="66"/>
      <c r="O165" s="177"/>
      <c r="P165" s="68">
        <v>8</v>
      </c>
      <c r="Q165" s="177"/>
      <c r="R165" s="62" t="s">
        <v>447</v>
      </c>
      <c r="S165" s="62">
        <v>53704607.194200002</v>
      </c>
      <c r="T165" s="62">
        <v>0</v>
      </c>
      <c r="U165" s="62">
        <v>53293528.958400004</v>
      </c>
      <c r="V165" s="62">
        <v>4910102.8505999995</v>
      </c>
      <c r="W165" s="62">
        <v>3209944.0846000002</v>
      </c>
      <c r="X165" s="62">
        <f t="shared" si="48"/>
        <v>1604972.0423000001</v>
      </c>
      <c r="Y165" s="62">
        <f t="shared" si="41"/>
        <v>1604972.0423000001</v>
      </c>
      <c r="Z165" s="62">
        <v>157824331.27880001</v>
      </c>
      <c r="AA165" s="67">
        <f t="shared" si="38"/>
        <v>271337542.32429999</v>
      </c>
    </row>
    <row r="166" spans="1:27" ht="24.9" customHeight="1">
      <c r="A166" s="175"/>
      <c r="B166" s="177"/>
      <c r="C166" s="58">
        <v>12</v>
      </c>
      <c r="D166" s="62" t="s">
        <v>448</v>
      </c>
      <c r="E166" s="62">
        <v>57957761.000399999</v>
      </c>
      <c r="F166" s="62">
        <v>0</v>
      </c>
      <c r="G166" s="62">
        <v>57514127.290299997</v>
      </c>
      <c r="H166" s="62">
        <v>5123095.1835000003</v>
      </c>
      <c r="I166" s="62">
        <v>3464156.6486999998</v>
      </c>
      <c r="J166" s="62">
        <v>0</v>
      </c>
      <c r="K166" s="62">
        <f t="shared" si="43"/>
        <v>3464156.6486999998</v>
      </c>
      <c r="L166" s="62">
        <v>169806180.10910001</v>
      </c>
      <c r="M166" s="67">
        <f t="shared" si="37"/>
        <v>293865320.23199999</v>
      </c>
      <c r="N166" s="66"/>
      <c r="O166" s="177"/>
      <c r="P166" s="68">
        <v>9</v>
      </c>
      <c r="Q166" s="177"/>
      <c r="R166" s="62" t="s">
        <v>449</v>
      </c>
      <c r="S166" s="62">
        <v>57950362.766000003</v>
      </c>
      <c r="T166" s="62">
        <v>0</v>
      </c>
      <c r="U166" s="62">
        <v>57506785.685199998</v>
      </c>
      <c r="V166" s="62">
        <v>5255450.6018000003</v>
      </c>
      <c r="W166" s="62">
        <v>3463714.4536000001</v>
      </c>
      <c r="X166" s="62">
        <f t="shared" si="48"/>
        <v>1731857.2268000001</v>
      </c>
      <c r="Y166" s="62">
        <f t="shared" si="41"/>
        <v>1731857.2268000001</v>
      </c>
      <c r="Z166" s="62">
        <v>169805331.16350001</v>
      </c>
      <c r="AA166" s="67">
        <f t="shared" si="38"/>
        <v>292249787.44330001</v>
      </c>
    </row>
    <row r="167" spans="1:27" ht="24.9" customHeight="1">
      <c r="A167" s="175"/>
      <c r="B167" s="177"/>
      <c r="C167" s="58">
        <v>13</v>
      </c>
      <c r="D167" s="62" t="s">
        <v>450</v>
      </c>
      <c r="E167" s="62">
        <v>66869756.746200003</v>
      </c>
      <c r="F167" s="62">
        <v>0</v>
      </c>
      <c r="G167" s="62">
        <v>66357906.775300004</v>
      </c>
      <c r="H167" s="62">
        <v>6129077.3997999998</v>
      </c>
      <c r="I167" s="62">
        <v>3996829.9057</v>
      </c>
      <c r="J167" s="62">
        <v>0</v>
      </c>
      <c r="K167" s="62">
        <f t="shared" si="43"/>
        <v>3996829.9057</v>
      </c>
      <c r="L167" s="62">
        <v>204706285.21509999</v>
      </c>
      <c r="M167" s="67">
        <f t="shared" si="37"/>
        <v>348059856.04210001</v>
      </c>
      <c r="N167" s="66"/>
      <c r="O167" s="177"/>
      <c r="P167" s="68">
        <v>10</v>
      </c>
      <c r="Q167" s="177"/>
      <c r="R167" s="62" t="s">
        <v>451</v>
      </c>
      <c r="S167" s="62">
        <v>63819628.082199998</v>
      </c>
      <c r="T167" s="62">
        <v>0</v>
      </c>
      <c r="U167" s="62">
        <v>63331125.112199999</v>
      </c>
      <c r="V167" s="62">
        <v>5584926.6566000003</v>
      </c>
      <c r="W167" s="62">
        <v>3814522.5959000001</v>
      </c>
      <c r="X167" s="62">
        <f t="shared" si="48"/>
        <v>1907261.29795</v>
      </c>
      <c r="Y167" s="62">
        <f t="shared" si="41"/>
        <v>1907261.29795</v>
      </c>
      <c r="Z167" s="62">
        <v>181235701.15799999</v>
      </c>
      <c r="AA167" s="67">
        <f t="shared" si="38"/>
        <v>315878642.30694997</v>
      </c>
    </row>
    <row r="168" spans="1:27" ht="24.9" customHeight="1">
      <c r="A168" s="175"/>
      <c r="B168" s="177"/>
      <c r="C168" s="58">
        <v>14</v>
      </c>
      <c r="D168" s="62" t="s">
        <v>452</v>
      </c>
      <c r="E168" s="62">
        <v>59109380.8455</v>
      </c>
      <c r="F168" s="62">
        <v>0</v>
      </c>
      <c r="G168" s="62">
        <v>58656932.140299998</v>
      </c>
      <c r="H168" s="62">
        <v>4787741.9523999998</v>
      </c>
      <c r="I168" s="62">
        <v>3532989.3895999999</v>
      </c>
      <c r="J168" s="62">
        <v>0</v>
      </c>
      <c r="K168" s="62">
        <f t="shared" si="43"/>
        <v>3532989.3895999999</v>
      </c>
      <c r="L168" s="62">
        <v>158171915.78290001</v>
      </c>
      <c r="M168" s="67">
        <f t="shared" si="37"/>
        <v>284258960.11070001</v>
      </c>
      <c r="N168" s="66"/>
      <c r="O168" s="177"/>
      <c r="P168" s="68">
        <v>11</v>
      </c>
      <c r="Q168" s="177"/>
      <c r="R168" s="62" t="s">
        <v>453</v>
      </c>
      <c r="S168" s="62">
        <v>62338674.854699999</v>
      </c>
      <c r="T168" s="62">
        <v>0</v>
      </c>
      <c r="U168" s="62">
        <v>61861507.739600003</v>
      </c>
      <c r="V168" s="62">
        <v>5122090.7193</v>
      </c>
      <c r="W168" s="62">
        <v>3726005.4778</v>
      </c>
      <c r="X168" s="62">
        <f t="shared" si="48"/>
        <v>1863002.7389</v>
      </c>
      <c r="Y168" s="62">
        <f t="shared" si="41"/>
        <v>1863002.7389</v>
      </c>
      <c r="Z168" s="62">
        <v>165178734.5476</v>
      </c>
      <c r="AA168" s="67">
        <f t="shared" si="38"/>
        <v>296364010.60009998</v>
      </c>
    </row>
    <row r="169" spans="1:27" ht="24.9" customHeight="1">
      <c r="A169" s="175"/>
      <c r="B169" s="177"/>
      <c r="C169" s="58">
        <v>15</v>
      </c>
      <c r="D169" s="62" t="s">
        <v>454</v>
      </c>
      <c r="E169" s="62">
        <v>54397154.417999998</v>
      </c>
      <c r="F169" s="62">
        <v>0</v>
      </c>
      <c r="G169" s="62">
        <v>53980775.126999997</v>
      </c>
      <c r="H169" s="62">
        <v>4464353.3684999999</v>
      </c>
      <c r="I169" s="62">
        <v>3251337.8862999999</v>
      </c>
      <c r="J169" s="62">
        <v>0</v>
      </c>
      <c r="K169" s="62">
        <f t="shared" si="43"/>
        <v>3251337.8862999999</v>
      </c>
      <c r="L169" s="62">
        <v>146952735.77419999</v>
      </c>
      <c r="M169" s="67">
        <f t="shared" si="37"/>
        <v>263046356.574</v>
      </c>
      <c r="N169" s="66"/>
      <c r="O169" s="177"/>
      <c r="P169" s="68">
        <v>12</v>
      </c>
      <c r="Q169" s="177"/>
      <c r="R169" s="62" t="s">
        <v>455</v>
      </c>
      <c r="S169" s="62">
        <v>72538580.375599995</v>
      </c>
      <c r="T169" s="62">
        <v>0</v>
      </c>
      <c r="U169" s="62">
        <v>71983338.782700002</v>
      </c>
      <c r="V169" s="62">
        <v>6226579.2808999997</v>
      </c>
      <c r="W169" s="62">
        <v>4335657.5747999996</v>
      </c>
      <c r="X169" s="62">
        <f t="shared" si="48"/>
        <v>2167828.7873999998</v>
      </c>
      <c r="Y169" s="62">
        <f t="shared" si="41"/>
        <v>2167828.7873999998</v>
      </c>
      <c r="Z169" s="62">
        <v>203496277.60550001</v>
      </c>
      <c r="AA169" s="67">
        <f t="shared" si="38"/>
        <v>356412604.83209997</v>
      </c>
    </row>
    <row r="170" spans="1:27" ht="24.9" customHeight="1">
      <c r="A170" s="175"/>
      <c r="B170" s="177"/>
      <c r="C170" s="58">
        <v>16</v>
      </c>
      <c r="D170" s="62" t="s">
        <v>456</v>
      </c>
      <c r="E170" s="62">
        <v>79707056.883699998</v>
      </c>
      <c r="F170" s="62">
        <v>0</v>
      </c>
      <c r="G170" s="62">
        <v>79096944.678599998</v>
      </c>
      <c r="H170" s="62">
        <v>5524314.8483999996</v>
      </c>
      <c r="I170" s="62">
        <v>4764120.0469000004</v>
      </c>
      <c r="J170" s="62">
        <v>0</v>
      </c>
      <c r="K170" s="62">
        <f t="shared" si="43"/>
        <v>4764120.0469000004</v>
      </c>
      <c r="L170" s="62">
        <v>183725520.08149999</v>
      </c>
      <c r="M170" s="67">
        <f t="shared" si="37"/>
        <v>352817956.53909999</v>
      </c>
      <c r="N170" s="66"/>
      <c r="O170" s="177"/>
      <c r="P170" s="68">
        <v>13</v>
      </c>
      <c r="Q170" s="177"/>
      <c r="R170" s="62" t="s">
        <v>457</v>
      </c>
      <c r="S170" s="62">
        <v>74306422.731999993</v>
      </c>
      <c r="T170" s="62">
        <v>0</v>
      </c>
      <c r="U170" s="62">
        <v>73737649.311100006</v>
      </c>
      <c r="V170" s="62">
        <v>5913749.6917000003</v>
      </c>
      <c r="W170" s="62">
        <v>4441322.1612999998</v>
      </c>
      <c r="X170" s="62">
        <f t="shared" si="48"/>
        <v>2220661.0806499999</v>
      </c>
      <c r="Y170" s="62">
        <f t="shared" si="41"/>
        <v>2220661.0806499999</v>
      </c>
      <c r="Z170" s="62">
        <v>192643416.22670001</v>
      </c>
      <c r="AA170" s="67">
        <f t="shared" si="38"/>
        <v>348821899.04215002</v>
      </c>
    </row>
    <row r="171" spans="1:27" ht="24.9" customHeight="1">
      <c r="A171" s="175"/>
      <c r="B171" s="177"/>
      <c r="C171" s="58">
        <v>17</v>
      </c>
      <c r="D171" s="62" t="s">
        <v>458</v>
      </c>
      <c r="E171" s="62">
        <v>82146224.684400007</v>
      </c>
      <c r="F171" s="62">
        <v>0</v>
      </c>
      <c r="G171" s="62">
        <v>81517442.036400005</v>
      </c>
      <c r="H171" s="62">
        <v>6047837.3351999996</v>
      </c>
      <c r="I171" s="62">
        <v>4909910.0016000001</v>
      </c>
      <c r="J171" s="62">
        <v>0</v>
      </c>
      <c r="K171" s="62">
        <f t="shared" si="43"/>
        <v>4909910.0016000001</v>
      </c>
      <c r="L171" s="62">
        <v>201887858.85929999</v>
      </c>
      <c r="M171" s="67">
        <f t="shared" si="37"/>
        <v>376509272.91689998</v>
      </c>
      <c r="N171" s="66"/>
      <c r="O171" s="177"/>
      <c r="P171" s="68">
        <v>14</v>
      </c>
      <c r="Q171" s="177"/>
      <c r="R171" s="62" t="s">
        <v>459</v>
      </c>
      <c r="S171" s="62">
        <v>82276930.821600005</v>
      </c>
      <c r="T171" s="62">
        <v>0</v>
      </c>
      <c r="U171" s="62">
        <v>81647147.692499995</v>
      </c>
      <c r="V171" s="62">
        <v>6110507.8153999997</v>
      </c>
      <c r="W171" s="62">
        <v>4917722.3553999998</v>
      </c>
      <c r="X171" s="62">
        <f t="shared" si="48"/>
        <v>2458861.1776999999</v>
      </c>
      <c r="Y171" s="62">
        <f t="shared" si="41"/>
        <v>2458861.1776999999</v>
      </c>
      <c r="Z171" s="62">
        <v>199469460.5492</v>
      </c>
      <c r="AA171" s="67">
        <f t="shared" si="38"/>
        <v>371962908.0564</v>
      </c>
    </row>
    <row r="172" spans="1:27" ht="24.9" customHeight="1">
      <c r="A172" s="175"/>
      <c r="B172" s="177"/>
      <c r="C172" s="58">
        <v>18</v>
      </c>
      <c r="D172" s="62" t="s">
        <v>460</v>
      </c>
      <c r="E172" s="62">
        <v>45739058.119999997</v>
      </c>
      <c r="F172" s="62">
        <v>0</v>
      </c>
      <c r="G172" s="62">
        <v>45388951.6338</v>
      </c>
      <c r="H172" s="62">
        <v>4416793.6195</v>
      </c>
      <c r="I172" s="62">
        <v>2733840.2925999998</v>
      </c>
      <c r="J172" s="62">
        <v>0</v>
      </c>
      <c r="K172" s="62">
        <f t="shared" si="43"/>
        <v>2733840.2925999998</v>
      </c>
      <c r="L172" s="62">
        <v>145302766.01249999</v>
      </c>
      <c r="M172" s="67">
        <f t="shared" si="37"/>
        <v>243581409.67840001</v>
      </c>
      <c r="N172" s="66"/>
      <c r="O172" s="177"/>
      <c r="P172" s="68">
        <v>15</v>
      </c>
      <c r="Q172" s="177"/>
      <c r="R172" s="62" t="s">
        <v>461</v>
      </c>
      <c r="S172" s="62">
        <v>97081662.783199996</v>
      </c>
      <c r="T172" s="62">
        <v>0</v>
      </c>
      <c r="U172" s="62">
        <v>96338557.847800002</v>
      </c>
      <c r="V172" s="62">
        <v>6283082.0778999999</v>
      </c>
      <c r="W172" s="62">
        <v>5802606.6189000001</v>
      </c>
      <c r="X172" s="62">
        <f t="shared" si="48"/>
        <v>2901303.3094500001</v>
      </c>
      <c r="Y172" s="62">
        <f t="shared" si="41"/>
        <v>2901303.3094500001</v>
      </c>
      <c r="Z172" s="62">
        <v>205456504.65540001</v>
      </c>
      <c r="AA172" s="67">
        <f t="shared" si="38"/>
        <v>408061110.67374998</v>
      </c>
    </row>
    <row r="173" spans="1:27" ht="24.9" customHeight="1">
      <c r="A173" s="175"/>
      <c r="B173" s="177"/>
      <c r="C173" s="58">
        <v>19</v>
      </c>
      <c r="D173" s="62" t="s">
        <v>462</v>
      </c>
      <c r="E173" s="62">
        <v>61619407.966499999</v>
      </c>
      <c r="F173" s="62">
        <v>0</v>
      </c>
      <c r="G173" s="62">
        <v>61147746.430600002</v>
      </c>
      <c r="H173" s="62">
        <v>4937194.8941000002</v>
      </c>
      <c r="I173" s="62">
        <v>3683014.6318999999</v>
      </c>
      <c r="J173" s="62">
        <v>0</v>
      </c>
      <c r="K173" s="62">
        <f t="shared" si="43"/>
        <v>3683014.6318999999</v>
      </c>
      <c r="L173" s="62">
        <v>163356821.9249</v>
      </c>
      <c r="M173" s="67">
        <f t="shared" si="37"/>
        <v>294744185.84799999</v>
      </c>
      <c r="N173" s="66"/>
      <c r="O173" s="177"/>
      <c r="P173" s="68">
        <v>16</v>
      </c>
      <c r="Q173" s="177"/>
      <c r="R173" s="62" t="s">
        <v>463</v>
      </c>
      <c r="S173" s="62">
        <v>61484943.6184</v>
      </c>
      <c r="T173" s="62">
        <v>0</v>
      </c>
      <c r="U173" s="62">
        <v>61014311.330700003</v>
      </c>
      <c r="V173" s="62">
        <v>6132633.0045999996</v>
      </c>
      <c r="W173" s="62">
        <v>3674977.6485000001</v>
      </c>
      <c r="X173" s="62">
        <f t="shared" si="48"/>
        <v>1837488.8242500001</v>
      </c>
      <c r="Y173" s="62">
        <f t="shared" si="41"/>
        <v>1837488.8242500001</v>
      </c>
      <c r="Z173" s="62">
        <v>200237040.1521</v>
      </c>
      <c r="AA173" s="67">
        <f t="shared" si="38"/>
        <v>330706416.93005002</v>
      </c>
    </row>
    <row r="174" spans="1:27" ht="24.9" customHeight="1">
      <c r="A174" s="175"/>
      <c r="B174" s="177"/>
      <c r="C174" s="58">
        <v>20</v>
      </c>
      <c r="D174" s="62" t="s">
        <v>464</v>
      </c>
      <c r="E174" s="62">
        <v>72919891.880400002</v>
      </c>
      <c r="F174" s="62">
        <v>0</v>
      </c>
      <c r="G174" s="62">
        <v>72361731.564799994</v>
      </c>
      <c r="H174" s="62">
        <v>5343539.1025</v>
      </c>
      <c r="I174" s="62">
        <v>4358448.7033000002</v>
      </c>
      <c r="J174" s="62">
        <v>0</v>
      </c>
      <c r="K174" s="62">
        <f t="shared" si="43"/>
        <v>4358448.7033000002</v>
      </c>
      <c r="L174" s="62">
        <v>177453945.46720001</v>
      </c>
      <c r="M174" s="67">
        <f t="shared" si="37"/>
        <v>332437556.71820003</v>
      </c>
      <c r="N174" s="66"/>
      <c r="O174" s="177"/>
      <c r="P174" s="68">
        <v>17</v>
      </c>
      <c r="Q174" s="177"/>
      <c r="R174" s="62" t="s">
        <v>465</v>
      </c>
      <c r="S174" s="62">
        <v>83453568.506600007</v>
      </c>
      <c r="T174" s="62">
        <v>0</v>
      </c>
      <c r="U174" s="62">
        <v>82814778.885000005</v>
      </c>
      <c r="V174" s="62">
        <v>6614185.1475</v>
      </c>
      <c r="W174" s="62">
        <v>4988050.4216999998</v>
      </c>
      <c r="X174" s="62">
        <f t="shared" si="48"/>
        <v>2494025.2108499999</v>
      </c>
      <c r="Y174" s="62">
        <f t="shared" si="41"/>
        <v>2494025.2108499999</v>
      </c>
      <c r="Z174" s="62">
        <v>216943319.97330001</v>
      </c>
      <c r="AA174" s="67">
        <f t="shared" si="38"/>
        <v>392319877.72324997</v>
      </c>
    </row>
    <row r="175" spans="1:27" ht="24.9" customHeight="1">
      <c r="A175" s="175"/>
      <c r="B175" s="177"/>
      <c r="C175" s="58">
        <v>21</v>
      </c>
      <c r="D175" s="62" t="s">
        <v>466</v>
      </c>
      <c r="E175" s="62">
        <v>106188787.265</v>
      </c>
      <c r="F175" s="62">
        <v>0</v>
      </c>
      <c r="G175" s="62">
        <v>105375972.4693</v>
      </c>
      <c r="H175" s="62">
        <v>9563384.9135999996</v>
      </c>
      <c r="I175" s="62">
        <v>6346942.7920000004</v>
      </c>
      <c r="J175" s="62">
        <v>0</v>
      </c>
      <c r="K175" s="62">
        <f t="shared" si="43"/>
        <v>6346942.7920000004</v>
      </c>
      <c r="L175" s="62">
        <v>323851227.59759998</v>
      </c>
      <c r="M175" s="67">
        <f t="shared" si="37"/>
        <v>551326315.03750002</v>
      </c>
      <c r="N175" s="66"/>
      <c r="O175" s="177"/>
      <c r="P175" s="68">
        <v>18</v>
      </c>
      <c r="Q175" s="177"/>
      <c r="R175" s="62" t="s">
        <v>467</v>
      </c>
      <c r="S175" s="62">
        <v>56371092.462800004</v>
      </c>
      <c r="T175" s="62">
        <v>0</v>
      </c>
      <c r="U175" s="62">
        <v>55939603.7984</v>
      </c>
      <c r="V175" s="62">
        <v>5050413.5179000003</v>
      </c>
      <c r="W175" s="62">
        <v>3369320.8878000001</v>
      </c>
      <c r="X175" s="62">
        <f t="shared" si="48"/>
        <v>1684660.4439000001</v>
      </c>
      <c r="Y175" s="62">
        <f t="shared" si="41"/>
        <v>1684660.4439000001</v>
      </c>
      <c r="Z175" s="62">
        <v>162692068.46039999</v>
      </c>
      <c r="AA175" s="67">
        <f t="shared" si="38"/>
        <v>281737838.68339998</v>
      </c>
    </row>
    <row r="176" spans="1:27" ht="24.9" customHeight="1">
      <c r="A176" s="175"/>
      <c r="B176" s="177"/>
      <c r="C176" s="58">
        <v>22</v>
      </c>
      <c r="D176" s="62" t="s">
        <v>468</v>
      </c>
      <c r="E176" s="62">
        <v>66310554.1426</v>
      </c>
      <c r="F176" s="62">
        <v>0</v>
      </c>
      <c r="G176" s="62">
        <v>65802984.549699999</v>
      </c>
      <c r="H176" s="62">
        <v>5223328.1568999998</v>
      </c>
      <c r="I176" s="62">
        <v>3963406.1608000002</v>
      </c>
      <c r="J176" s="62">
        <v>0</v>
      </c>
      <c r="K176" s="62">
        <f t="shared" si="43"/>
        <v>3963406.1608000002</v>
      </c>
      <c r="L176" s="62">
        <v>173283519.22049999</v>
      </c>
      <c r="M176" s="67">
        <f t="shared" si="37"/>
        <v>314583792.23049998</v>
      </c>
      <c r="N176" s="66"/>
      <c r="O176" s="177"/>
      <c r="P176" s="68">
        <v>19</v>
      </c>
      <c r="Q176" s="177"/>
      <c r="R176" s="62" t="s">
        <v>469</v>
      </c>
      <c r="S176" s="62">
        <v>64876634.823700003</v>
      </c>
      <c r="T176" s="62">
        <v>0</v>
      </c>
      <c r="U176" s="62">
        <v>64380041.068099998</v>
      </c>
      <c r="V176" s="62">
        <v>5652907.1030000001</v>
      </c>
      <c r="W176" s="62">
        <v>3877700.2766999998</v>
      </c>
      <c r="X176" s="62">
        <f t="shared" si="48"/>
        <v>1938850.1383499999</v>
      </c>
      <c r="Y176" s="62">
        <f t="shared" si="41"/>
        <v>1938850.1383499999</v>
      </c>
      <c r="Z176" s="62">
        <v>183594117.3265</v>
      </c>
      <c r="AA176" s="67">
        <f t="shared" si="38"/>
        <v>320442550.45964998</v>
      </c>
    </row>
    <row r="177" spans="1:27" ht="24.9" customHeight="1">
      <c r="A177" s="175"/>
      <c r="B177" s="177"/>
      <c r="C177" s="58">
        <v>23</v>
      </c>
      <c r="D177" s="62" t="s">
        <v>470</v>
      </c>
      <c r="E177" s="62">
        <v>61749666.345899999</v>
      </c>
      <c r="F177" s="62">
        <v>0</v>
      </c>
      <c r="G177" s="62">
        <v>61277007.756200001</v>
      </c>
      <c r="H177" s="62">
        <v>5082585.8324999996</v>
      </c>
      <c r="I177" s="62">
        <v>3690800.2231000001</v>
      </c>
      <c r="J177" s="62">
        <v>0</v>
      </c>
      <c r="K177" s="62">
        <f t="shared" si="43"/>
        <v>3690800.2231000001</v>
      </c>
      <c r="L177" s="62">
        <v>168400806.7491</v>
      </c>
      <c r="M177" s="67">
        <f t="shared" si="37"/>
        <v>300200866.90679997</v>
      </c>
      <c r="N177" s="66"/>
      <c r="O177" s="177"/>
      <c r="P177" s="68">
        <v>20</v>
      </c>
      <c r="Q177" s="177"/>
      <c r="R177" s="62" t="s">
        <v>471</v>
      </c>
      <c r="S177" s="62">
        <v>74827932.511899993</v>
      </c>
      <c r="T177" s="62">
        <v>0</v>
      </c>
      <c r="U177" s="62">
        <v>74255167.230000004</v>
      </c>
      <c r="V177" s="62">
        <v>5916804.4951999998</v>
      </c>
      <c r="W177" s="62">
        <v>4472492.9923</v>
      </c>
      <c r="X177" s="62">
        <f t="shared" si="48"/>
        <v>2236246.49615</v>
      </c>
      <c r="Y177" s="62">
        <f t="shared" si="41"/>
        <v>2236246.49615</v>
      </c>
      <c r="Z177" s="62">
        <v>192749395.20140001</v>
      </c>
      <c r="AA177" s="67">
        <f t="shared" si="38"/>
        <v>349985545.93465</v>
      </c>
    </row>
    <row r="178" spans="1:27" ht="24.9" customHeight="1">
      <c r="A178" s="175"/>
      <c r="B178" s="177"/>
      <c r="C178" s="58">
        <v>24</v>
      </c>
      <c r="D178" s="62" t="s">
        <v>472</v>
      </c>
      <c r="E178" s="62">
        <v>60273529.0603</v>
      </c>
      <c r="F178" s="62">
        <v>0</v>
      </c>
      <c r="G178" s="62">
        <v>59812169.462200001</v>
      </c>
      <c r="H178" s="62">
        <v>5007289.3530000001</v>
      </c>
      <c r="I178" s="62">
        <v>3602570.9556999998</v>
      </c>
      <c r="J178" s="62">
        <v>0</v>
      </c>
      <c r="K178" s="62">
        <f t="shared" si="43"/>
        <v>3602570.9556999998</v>
      </c>
      <c r="L178" s="62">
        <v>165788578.61579999</v>
      </c>
      <c r="M178" s="67">
        <f t="shared" si="37"/>
        <v>294484137.44700003</v>
      </c>
      <c r="N178" s="66"/>
      <c r="O178" s="177"/>
      <c r="P178" s="68">
        <v>21</v>
      </c>
      <c r="Q178" s="177"/>
      <c r="R178" s="62" t="s">
        <v>473</v>
      </c>
      <c r="S178" s="62">
        <v>70392918.531599998</v>
      </c>
      <c r="T178" s="62">
        <v>0</v>
      </c>
      <c r="U178" s="62">
        <v>69854100.760299996</v>
      </c>
      <c r="V178" s="62">
        <v>5851768.1710999999</v>
      </c>
      <c r="W178" s="62">
        <v>4207410.5787000004</v>
      </c>
      <c r="X178" s="62">
        <f t="shared" si="48"/>
        <v>2103705.2893500002</v>
      </c>
      <c r="Y178" s="62">
        <f t="shared" si="41"/>
        <v>2103705.2893500002</v>
      </c>
      <c r="Z178" s="62">
        <v>190493118.18959999</v>
      </c>
      <c r="AA178" s="67">
        <f t="shared" si="38"/>
        <v>338695610.94195002</v>
      </c>
    </row>
    <row r="179" spans="1:27" ht="24.9" customHeight="1">
      <c r="A179" s="175"/>
      <c r="B179" s="177"/>
      <c r="C179" s="58">
        <v>25</v>
      </c>
      <c r="D179" s="62" t="s">
        <v>474</v>
      </c>
      <c r="E179" s="62">
        <v>68932954.522699997</v>
      </c>
      <c r="F179" s="62">
        <v>0</v>
      </c>
      <c r="G179" s="62">
        <v>68405311.945800006</v>
      </c>
      <c r="H179" s="62">
        <v>6415376.6845000004</v>
      </c>
      <c r="I179" s="62">
        <v>4120147.9940999998</v>
      </c>
      <c r="J179" s="62">
        <v>0</v>
      </c>
      <c r="K179" s="62">
        <f t="shared" si="43"/>
        <v>4120147.9940999998</v>
      </c>
      <c r="L179" s="62">
        <v>214638742.23769999</v>
      </c>
      <c r="M179" s="67">
        <f t="shared" si="37"/>
        <v>362512533.38480002</v>
      </c>
      <c r="N179" s="66"/>
      <c r="O179" s="177"/>
      <c r="P179" s="68">
        <v>22</v>
      </c>
      <c r="Q179" s="177"/>
      <c r="R179" s="62" t="s">
        <v>475</v>
      </c>
      <c r="S179" s="62">
        <v>83215215.181899995</v>
      </c>
      <c r="T179" s="62">
        <v>0</v>
      </c>
      <c r="U179" s="62">
        <v>82578250.019500002</v>
      </c>
      <c r="V179" s="62">
        <v>6508672.6766999997</v>
      </c>
      <c r="W179" s="62">
        <v>4973803.9561000001</v>
      </c>
      <c r="X179" s="62">
        <f t="shared" si="48"/>
        <v>2486901.97805</v>
      </c>
      <c r="Y179" s="62">
        <f t="shared" si="41"/>
        <v>2486901.97805</v>
      </c>
      <c r="Z179" s="62">
        <v>213282821.5469</v>
      </c>
      <c r="AA179" s="67">
        <f t="shared" si="38"/>
        <v>388071861.40305001</v>
      </c>
    </row>
    <row r="180" spans="1:27" ht="24.9" customHeight="1">
      <c r="A180" s="175"/>
      <c r="B180" s="177"/>
      <c r="C180" s="58">
        <v>26</v>
      </c>
      <c r="D180" s="62" t="s">
        <v>476</v>
      </c>
      <c r="E180" s="62">
        <v>59919904.117700003</v>
      </c>
      <c r="F180" s="62">
        <v>0</v>
      </c>
      <c r="G180" s="62">
        <v>59461251.317599997</v>
      </c>
      <c r="H180" s="62">
        <v>4896032.5235000001</v>
      </c>
      <c r="I180" s="62">
        <v>3581434.6630000002</v>
      </c>
      <c r="J180" s="62">
        <v>0</v>
      </c>
      <c r="K180" s="62">
        <f t="shared" si="43"/>
        <v>3581434.6630000002</v>
      </c>
      <c r="L180" s="62">
        <v>161928793.6392</v>
      </c>
      <c r="M180" s="67">
        <f t="shared" si="37"/>
        <v>289787416.26099998</v>
      </c>
      <c r="N180" s="66"/>
      <c r="O180" s="177"/>
      <c r="P180" s="68">
        <v>23</v>
      </c>
      <c r="Q180" s="177"/>
      <c r="R180" s="62" t="s">
        <v>477</v>
      </c>
      <c r="S180" s="62">
        <v>60857376.450099997</v>
      </c>
      <c r="T180" s="62">
        <v>0</v>
      </c>
      <c r="U180" s="62">
        <v>60391547.8323</v>
      </c>
      <c r="V180" s="62">
        <v>6300304.0861</v>
      </c>
      <c r="W180" s="62">
        <v>3637467.7285000002</v>
      </c>
      <c r="X180" s="62">
        <f t="shared" si="48"/>
        <v>1818733.8642500001</v>
      </c>
      <c r="Y180" s="62">
        <f t="shared" si="41"/>
        <v>1818733.8642500001</v>
      </c>
      <c r="Z180" s="62">
        <v>206053980.32429999</v>
      </c>
      <c r="AA180" s="67">
        <f t="shared" si="38"/>
        <v>335421942.55704999</v>
      </c>
    </row>
    <row r="181" spans="1:27" ht="24.9" customHeight="1">
      <c r="A181" s="175"/>
      <c r="B181" s="178"/>
      <c r="C181" s="58">
        <v>27</v>
      </c>
      <c r="D181" s="62" t="s">
        <v>478</v>
      </c>
      <c r="E181" s="62">
        <v>58114266.306299999</v>
      </c>
      <c r="F181" s="62">
        <v>0</v>
      </c>
      <c r="G181" s="62">
        <v>57669434.637100004</v>
      </c>
      <c r="H181" s="62">
        <v>4923902.0714999996</v>
      </c>
      <c r="I181" s="62">
        <v>3473511.0282999999</v>
      </c>
      <c r="J181" s="62">
        <v>0</v>
      </c>
      <c r="K181" s="62">
        <f t="shared" si="43"/>
        <v>3473511.0282999999</v>
      </c>
      <c r="L181" s="62">
        <v>162895659.79229999</v>
      </c>
      <c r="M181" s="67">
        <f t="shared" si="37"/>
        <v>287076773.8355</v>
      </c>
      <c r="N181" s="66"/>
      <c r="O181" s="177"/>
      <c r="P181" s="68">
        <v>24</v>
      </c>
      <c r="Q181" s="177"/>
      <c r="R181" s="62" t="s">
        <v>479</v>
      </c>
      <c r="S181" s="62">
        <v>49528244.698799998</v>
      </c>
      <c r="T181" s="62">
        <v>0</v>
      </c>
      <c r="U181" s="62">
        <v>49149134.143600002</v>
      </c>
      <c r="V181" s="62">
        <v>4827866.6544000003</v>
      </c>
      <c r="W181" s="62">
        <v>2960321.3653000002</v>
      </c>
      <c r="X181" s="62">
        <f t="shared" si="48"/>
        <v>1480160.6826500001</v>
      </c>
      <c r="Y181" s="62">
        <f t="shared" si="41"/>
        <v>1480160.6826500001</v>
      </c>
      <c r="Z181" s="62">
        <v>154971346.56169999</v>
      </c>
      <c r="AA181" s="67">
        <f t="shared" si="38"/>
        <v>259956752.74114999</v>
      </c>
    </row>
    <row r="182" spans="1:27" ht="24.9" customHeight="1">
      <c r="A182" s="58"/>
      <c r="B182" s="170" t="s">
        <v>480</v>
      </c>
      <c r="C182" s="171"/>
      <c r="D182" s="63"/>
      <c r="E182" s="63">
        <f>SUM(E155:E181)</f>
        <v>1795382993.8004</v>
      </c>
      <c r="F182" s="63">
        <f t="shared" ref="F182:M182" si="49">SUM(F155:F181)</f>
        <v>0</v>
      </c>
      <c r="G182" s="63">
        <f t="shared" si="49"/>
        <v>1781640357.7005</v>
      </c>
      <c r="H182" s="63">
        <f t="shared" si="49"/>
        <v>148314935.741</v>
      </c>
      <c r="I182" s="63">
        <f t="shared" si="49"/>
        <v>107310700.5448</v>
      </c>
      <c r="J182" s="63">
        <f t="shared" si="49"/>
        <v>0</v>
      </c>
      <c r="K182" s="63">
        <f t="shared" si="49"/>
        <v>107310700.5448</v>
      </c>
      <c r="L182" s="63">
        <f t="shared" si="49"/>
        <v>4931392986.6199999</v>
      </c>
      <c r="M182" s="63">
        <f t="shared" si="49"/>
        <v>8764041974.4067001</v>
      </c>
      <c r="N182" s="66"/>
      <c r="O182" s="178"/>
      <c r="P182" s="68">
        <v>25</v>
      </c>
      <c r="Q182" s="178"/>
      <c r="R182" s="62" t="s">
        <v>481</v>
      </c>
      <c r="S182" s="62">
        <v>55208673.563100003</v>
      </c>
      <c r="T182" s="62">
        <v>0</v>
      </c>
      <c r="U182" s="62">
        <v>54786082.554499999</v>
      </c>
      <c r="V182" s="62">
        <v>4808375.6798</v>
      </c>
      <c r="W182" s="62">
        <v>3299842.6834999998</v>
      </c>
      <c r="X182" s="62">
        <f t="shared" si="48"/>
        <v>1649921.3417499999</v>
      </c>
      <c r="Y182" s="62">
        <f t="shared" si="41"/>
        <v>1649921.3417499999</v>
      </c>
      <c r="Z182" s="62">
        <v>154295154.62540001</v>
      </c>
      <c r="AA182" s="67">
        <f t="shared" si="38"/>
        <v>270748207.76454997</v>
      </c>
    </row>
    <row r="183" spans="1:27" ht="24.9" customHeight="1">
      <c r="A183" s="175">
        <v>9</v>
      </c>
      <c r="B183" s="176" t="s">
        <v>482</v>
      </c>
      <c r="C183" s="58">
        <v>1</v>
      </c>
      <c r="D183" s="62" t="s">
        <v>483</v>
      </c>
      <c r="E183" s="62">
        <v>61608840.751699999</v>
      </c>
      <c r="F183" s="62">
        <v>0</v>
      </c>
      <c r="G183" s="62">
        <v>61137260.1017</v>
      </c>
      <c r="H183" s="62">
        <v>5542199.8630999997</v>
      </c>
      <c r="I183" s="62">
        <v>3682383.0255999998</v>
      </c>
      <c r="J183" s="62">
        <f t="shared" ref="J183:J226" si="50">I183/2</f>
        <v>1841191.5127999999</v>
      </c>
      <c r="K183" s="62">
        <f t="shared" si="43"/>
        <v>1841191.5127999999</v>
      </c>
      <c r="L183" s="62">
        <v>174339954.13960001</v>
      </c>
      <c r="M183" s="67">
        <f t="shared" si="37"/>
        <v>304469446.3689</v>
      </c>
      <c r="N183" s="66"/>
      <c r="O183" s="58"/>
      <c r="P183" s="170" t="s">
        <v>484</v>
      </c>
      <c r="Q183" s="172"/>
      <c r="R183" s="63"/>
      <c r="S183" s="63">
        <f>SUM(S158:S182)</f>
        <v>1686607709.3262</v>
      </c>
      <c r="T183" s="62">
        <v>0</v>
      </c>
      <c r="U183" s="63">
        <f>SUM(U158:U182)</f>
        <v>1673697686.1882999</v>
      </c>
      <c r="V183" s="63">
        <f t="shared" ref="V183" si="51">SUM(V158:V182)</f>
        <v>141301637.0616</v>
      </c>
      <c r="W183" s="63">
        <f t="shared" ref="W183:AA183" si="52">SUM(W158:W182)</f>
        <v>100809161.8654</v>
      </c>
      <c r="X183" s="63">
        <f t="shared" si="52"/>
        <v>50404580.932700001</v>
      </c>
      <c r="Y183" s="63">
        <f t="shared" si="41"/>
        <v>50404580.932700001</v>
      </c>
      <c r="Z183" s="63">
        <f t="shared" si="52"/>
        <v>4589122983.7764997</v>
      </c>
      <c r="AA183" s="63">
        <f t="shared" si="52"/>
        <v>8141134597.2853003</v>
      </c>
    </row>
    <row r="184" spans="1:27" ht="24.9" customHeight="1">
      <c r="A184" s="175"/>
      <c r="B184" s="177"/>
      <c r="C184" s="58">
        <v>2</v>
      </c>
      <c r="D184" s="62" t="s">
        <v>485</v>
      </c>
      <c r="E184" s="62">
        <v>77441565.4208</v>
      </c>
      <c r="F184" s="62">
        <v>0</v>
      </c>
      <c r="G184" s="62">
        <v>76848794.264899999</v>
      </c>
      <c r="H184" s="62">
        <v>5612183.6408000002</v>
      </c>
      <c r="I184" s="62">
        <v>4628710.7905000001</v>
      </c>
      <c r="J184" s="62">
        <f t="shared" si="50"/>
        <v>2314355.3952500001</v>
      </c>
      <c r="K184" s="62">
        <f t="shared" si="43"/>
        <v>2314355.3952500001</v>
      </c>
      <c r="L184" s="62">
        <v>176767871.01249999</v>
      </c>
      <c r="M184" s="67">
        <f t="shared" si="37"/>
        <v>338984769.73425001</v>
      </c>
      <c r="N184" s="66"/>
      <c r="O184" s="176">
        <v>27</v>
      </c>
      <c r="P184" s="68">
        <v>1</v>
      </c>
      <c r="Q184" s="176" t="s">
        <v>112</v>
      </c>
      <c r="R184" s="62" t="s">
        <v>486</v>
      </c>
      <c r="S184" s="62">
        <v>61983592.118900001</v>
      </c>
      <c r="T184" s="62">
        <v>0</v>
      </c>
      <c r="U184" s="62">
        <v>61509142.9604</v>
      </c>
      <c r="V184" s="62">
        <v>7548322.3925999999</v>
      </c>
      <c r="W184" s="62">
        <v>3704782.0523999999</v>
      </c>
      <c r="X184" s="62">
        <v>0</v>
      </c>
      <c r="Y184" s="62">
        <f t="shared" si="41"/>
        <v>3704782.0523999999</v>
      </c>
      <c r="Z184" s="62">
        <v>203469565.74849999</v>
      </c>
      <c r="AA184" s="67">
        <f t="shared" si="38"/>
        <v>338215405.27280003</v>
      </c>
    </row>
    <row r="185" spans="1:27" ht="24.9" customHeight="1">
      <c r="A185" s="175"/>
      <c r="B185" s="177"/>
      <c r="C185" s="58">
        <v>3</v>
      </c>
      <c r="D185" s="62" t="s">
        <v>487</v>
      </c>
      <c r="E185" s="62">
        <v>74134382.2905</v>
      </c>
      <c r="F185" s="62">
        <v>0</v>
      </c>
      <c r="G185" s="62">
        <v>73566925.7412</v>
      </c>
      <c r="H185" s="62">
        <v>6943347.4779000003</v>
      </c>
      <c r="I185" s="62">
        <v>4431039.2408999996</v>
      </c>
      <c r="J185" s="62">
        <f t="shared" si="50"/>
        <v>2215519.6204499998</v>
      </c>
      <c r="K185" s="62">
        <f t="shared" si="43"/>
        <v>2215519.6204499998</v>
      </c>
      <c r="L185" s="62">
        <v>222949361.1776</v>
      </c>
      <c r="M185" s="67">
        <f t="shared" si="37"/>
        <v>379809536.30765003</v>
      </c>
      <c r="N185" s="66"/>
      <c r="O185" s="177"/>
      <c r="P185" s="68">
        <v>2</v>
      </c>
      <c r="Q185" s="177"/>
      <c r="R185" s="62" t="s">
        <v>488</v>
      </c>
      <c r="S185" s="62">
        <v>63988574.695100002</v>
      </c>
      <c r="T185" s="62">
        <v>0</v>
      </c>
      <c r="U185" s="62">
        <v>63498778.534900002</v>
      </c>
      <c r="V185" s="62">
        <v>8090096.2237</v>
      </c>
      <c r="W185" s="62">
        <v>3824620.5968999998</v>
      </c>
      <c r="X185" s="62">
        <v>0</v>
      </c>
      <c r="Y185" s="62">
        <f t="shared" si="41"/>
        <v>3824620.5968999998</v>
      </c>
      <c r="Z185" s="62">
        <v>222265090.50189999</v>
      </c>
      <c r="AA185" s="67">
        <f t="shared" si="38"/>
        <v>361667160.55250001</v>
      </c>
    </row>
    <row r="186" spans="1:27" ht="24.9" customHeight="1">
      <c r="A186" s="175"/>
      <c r="B186" s="177"/>
      <c r="C186" s="58">
        <v>4</v>
      </c>
      <c r="D186" s="62" t="s">
        <v>489</v>
      </c>
      <c r="E186" s="62">
        <v>47832801.604099996</v>
      </c>
      <c r="F186" s="62">
        <v>0</v>
      </c>
      <c r="G186" s="62">
        <v>47466668.701800004</v>
      </c>
      <c r="H186" s="62">
        <v>4297954.0405999999</v>
      </c>
      <c r="I186" s="62">
        <v>2858984.1091999998</v>
      </c>
      <c r="J186" s="62">
        <f t="shared" si="50"/>
        <v>1429492.0545999999</v>
      </c>
      <c r="K186" s="62">
        <f t="shared" si="43"/>
        <v>1429492.0545999999</v>
      </c>
      <c r="L186" s="62">
        <v>131173872.9897</v>
      </c>
      <c r="M186" s="67">
        <f t="shared" si="37"/>
        <v>232200789.3908</v>
      </c>
      <c r="N186" s="66"/>
      <c r="O186" s="177"/>
      <c r="P186" s="68">
        <v>3</v>
      </c>
      <c r="Q186" s="177"/>
      <c r="R186" s="62" t="s">
        <v>490</v>
      </c>
      <c r="S186" s="62">
        <v>98352557.617400005</v>
      </c>
      <c r="T186" s="62">
        <v>0</v>
      </c>
      <c r="U186" s="62">
        <v>97599724.704600006</v>
      </c>
      <c r="V186" s="62">
        <v>11148076.2941</v>
      </c>
      <c r="W186" s="62">
        <v>5878568.4696000004</v>
      </c>
      <c r="X186" s="62">
        <v>0</v>
      </c>
      <c r="Y186" s="62">
        <f t="shared" si="41"/>
        <v>5878568.4696000004</v>
      </c>
      <c r="Z186" s="62">
        <v>328354267.963</v>
      </c>
      <c r="AA186" s="67">
        <f t="shared" si="38"/>
        <v>541333195.04869998</v>
      </c>
    </row>
    <row r="187" spans="1:27" ht="24.9" customHeight="1">
      <c r="A187" s="175"/>
      <c r="B187" s="177"/>
      <c r="C187" s="58">
        <v>5</v>
      </c>
      <c r="D187" s="62" t="s">
        <v>491</v>
      </c>
      <c r="E187" s="62">
        <v>57139706.003799997</v>
      </c>
      <c r="F187" s="62">
        <v>0</v>
      </c>
      <c r="G187" s="62">
        <v>56702334.0396</v>
      </c>
      <c r="H187" s="62">
        <v>5110764.2068999996</v>
      </c>
      <c r="I187" s="62">
        <v>3415261.2012999998</v>
      </c>
      <c r="J187" s="62">
        <f t="shared" si="50"/>
        <v>1707630.6006499999</v>
      </c>
      <c r="K187" s="62">
        <f t="shared" si="43"/>
        <v>1707630.6006499999</v>
      </c>
      <c r="L187" s="62">
        <v>159372343.87400001</v>
      </c>
      <c r="M187" s="67">
        <f t="shared" si="37"/>
        <v>280032778.72495002</v>
      </c>
      <c r="N187" s="66"/>
      <c r="O187" s="177"/>
      <c r="P187" s="68">
        <v>4</v>
      </c>
      <c r="Q187" s="177"/>
      <c r="R187" s="62" t="s">
        <v>492</v>
      </c>
      <c r="S187" s="62">
        <v>64667632.282399997</v>
      </c>
      <c r="T187" s="62">
        <v>0</v>
      </c>
      <c r="U187" s="62">
        <v>64172638.322300002</v>
      </c>
      <c r="V187" s="62">
        <v>7332460.6788999997</v>
      </c>
      <c r="W187" s="62">
        <v>3865208.1181999999</v>
      </c>
      <c r="X187" s="62">
        <v>0</v>
      </c>
      <c r="Y187" s="62">
        <f t="shared" si="41"/>
        <v>3865208.1181999999</v>
      </c>
      <c r="Z187" s="62">
        <v>195980768.8524</v>
      </c>
      <c r="AA187" s="67">
        <f t="shared" si="38"/>
        <v>336018708.25419998</v>
      </c>
    </row>
    <row r="188" spans="1:27" ht="24.9" customHeight="1">
      <c r="A188" s="175"/>
      <c r="B188" s="177"/>
      <c r="C188" s="58">
        <v>6</v>
      </c>
      <c r="D188" s="62" t="s">
        <v>493</v>
      </c>
      <c r="E188" s="62">
        <v>65734993.484899998</v>
      </c>
      <c r="F188" s="62">
        <v>0</v>
      </c>
      <c r="G188" s="62">
        <v>65231829.481700003</v>
      </c>
      <c r="H188" s="62">
        <v>5812051.9085999997</v>
      </c>
      <c r="I188" s="62">
        <v>3929004.6889</v>
      </c>
      <c r="J188" s="62">
        <f t="shared" si="50"/>
        <v>1964502.34445</v>
      </c>
      <c r="K188" s="62">
        <f t="shared" si="43"/>
        <v>1964502.34445</v>
      </c>
      <c r="L188" s="62">
        <v>183701814.21869999</v>
      </c>
      <c r="M188" s="67">
        <f t="shared" si="37"/>
        <v>322445191.43835002</v>
      </c>
      <c r="N188" s="66"/>
      <c r="O188" s="177"/>
      <c r="P188" s="68">
        <v>5</v>
      </c>
      <c r="Q188" s="177"/>
      <c r="R188" s="62" t="s">
        <v>494</v>
      </c>
      <c r="S188" s="62">
        <v>57953752.314300001</v>
      </c>
      <c r="T188" s="62">
        <v>0</v>
      </c>
      <c r="U188" s="62">
        <v>57510149.2883</v>
      </c>
      <c r="V188" s="62">
        <v>7188840.6409999998</v>
      </c>
      <c r="W188" s="62">
        <v>3463917.0480999998</v>
      </c>
      <c r="X188" s="62">
        <v>0</v>
      </c>
      <c r="Y188" s="62">
        <f t="shared" si="41"/>
        <v>3463917.0480999998</v>
      </c>
      <c r="Z188" s="62">
        <v>190998221.11500001</v>
      </c>
      <c r="AA188" s="67">
        <f t="shared" si="38"/>
        <v>317114880.40670002</v>
      </c>
    </row>
    <row r="189" spans="1:27" ht="24.9" customHeight="1">
      <c r="A189" s="175"/>
      <c r="B189" s="177"/>
      <c r="C189" s="58">
        <v>7</v>
      </c>
      <c r="D189" s="62" t="s">
        <v>495</v>
      </c>
      <c r="E189" s="62">
        <v>75361703.795599997</v>
      </c>
      <c r="F189" s="62">
        <v>0</v>
      </c>
      <c r="G189" s="62">
        <v>74784852.798099995</v>
      </c>
      <c r="H189" s="62">
        <v>5999745.2348999996</v>
      </c>
      <c r="I189" s="62">
        <v>4504396.6978000002</v>
      </c>
      <c r="J189" s="62">
        <f t="shared" si="50"/>
        <v>2252198.3489000001</v>
      </c>
      <c r="K189" s="62">
        <f t="shared" si="43"/>
        <v>2252198.3489000001</v>
      </c>
      <c r="L189" s="62">
        <v>190213377.45320001</v>
      </c>
      <c r="M189" s="67">
        <f t="shared" si="37"/>
        <v>348611877.63069999</v>
      </c>
      <c r="N189" s="66"/>
      <c r="O189" s="177"/>
      <c r="P189" s="68">
        <v>6</v>
      </c>
      <c r="Q189" s="177"/>
      <c r="R189" s="62" t="s">
        <v>496</v>
      </c>
      <c r="S189" s="62">
        <v>44083958.4221</v>
      </c>
      <c r="T189" s="62">
        <v>0</v>
      </c>
      <c r="U189" s="62">
        <v>43746520.783200003</v>
      </c>
      <c r="V189" s="62">
        <v>5930460.8181999996</v>
      </c>
      <c r="W189" s="62">
        <v>2634914.3761999998</v>
      </c>
      <c r="X189" s="62">
        <v>0</v>
      </c>
      <c r="Y189" s="62">
        <f t="shared" si="41"/>
        <v>2634914.3761999998</v>
      </c>
      <c r="Z189" s="62">
        <v>147341795.2164</v>
      </c>
      <c r="AA189" s="67">
        <f t="shared" si="38"/>
        <v>243737649.61610001</v>
      </c>
    </row>
    <row r="190" spans="1:27" ht="24.9" customHeight="1">
      <c r="A190" s="175"/>
      <c r="B190" s="177"/>
      <c r="C190" s="58">
        <v>8</v>
      </c>
      <c r="D190" s="62" t="s">
        <v>497</v>
      </c>
      <c r="E190" s="62">
        <v>59698070.590499997</v>
      </c>
      <c r="F190" s="62">
        <v>0</v>
      </c>
      <c r="G190" s="62">
        <v>59241115.799800001</v>
      </c>
      <c r="H190" s="62">
        <v>5925046.4343999997</v>
      </c>
      <c r="I190" s="62">
        <v>3568175.5917000002</v>
      </c>
      <c r="J190" s="62">
        <f t="shared" si="50"/>
        <v>1784087.7958500001</v>
      </c>
      <c r="K190" s="62">
        <f t="shared" si="43"/>
        <v>1784087.7958500001</v>
      </c>
      <c r="L190" s="62">
        <v>187621884.33669999</v>
      </c>
      <c r="M190" s="67">
        <f t="shared" si="37"/>
        <v>314270204.95725</v>
      </c>
      <c r="N190" s="66"/>
      <c r="O190" s="177"/>
      <c r="P190" s="68">
        <v>7</v>
      </c>
      <c r="Q190" s="177"/>
      <c r="R190" s="62" t="s">
        <v>498</v>
      </c>
      <c r="S190" s="62">
        <v>42945565.682400003</v>
      </c>
      <c r="T190" s="62">
        <v>0</v>
      </c>
      <c r="U190" s="62">
        <v>42616841.7927</v>
      </c>
      <c r="V190" s="62">
        <v>5983089.7701000003</v>
      </c>
      <c r="W190" s="62">
        <v>2566872.2242999999</v>
      </c>
      <c r="X190" s="62">
        <v>0</v>
      </c>
      <c r="Y190" s="62">
        <f t="shared" si="41"/>
        <v>2566872.2242999999</v>
      </c>
      <c r="Z190" s="62">
        <v>149167628.639</v>
      </c>
      <c r="AA190" s="67">
        <f t="shared" si="38"/>
        <v>243279998.1085</v>
      </c>
    </row>
    <row r="191" spans="1:27" ht="24.9" customHeight="1">
      <c r="A191" s="175"/>
      <c r="B191" s="177"/>
      <c r="C191" s="58">
        <v>9</v>
      </c>
      <c r="D191" s="62" t="s">
        <v>499</v>
      </c>
      <c r="E191" s="62">
        <v>63630784.849699996</v>
      </c>
      <c r="F191" s="62">
        <v>0</v>
      </c>
      <c r="G191" s="62">
        <v>63143727.367299996</v>
      </c>
      <c r="H191" s="62">
        <v>6060498.1933000004</v>
      </c>
      <c r="I191" s="62">
        <v>3803235.3665</v>
      </c>
      <c r="J191" s="62">
        <f t="shared" si="50"/>
        <v>1901617.68325</v>
      </c>
      <c r="K191" s="62">
        <f t="shared" si="43"/>
        <v>1901617.68325</v>
      </c>
      <c r="L191" s="62">
        <v>192321053.51140001</v>
      </c>
      <c r="M191" s="67">
        <f t="shared" si="37"/>
        <v>327057681.60495001</v>
      </c>
      <c r="N191" s="66"/>
      <c r="O191" s="177"/>
      <c r="P191" s="68">
        <v>8</v>
      </c>
      <c r="Q191" s="177"/>
      <c r="R191" s="62" t="s">
        <v>500</v>
      </c>
      <c r="S191" s="62">
        <v>96432447.7579</v>
      </c>
      <c r="T191" s="62">
        <v>0</v>
      </c>
      <c r="U191" s="62">
        <v>95694312.194499999</v>
      </c>
      <c r="V191" s="62">
        <v>11128950.5677</v>
      </c>
      <c r="W191" s="62">
        <v>5763802.7984999996</v>
      </c>
      <c r="X191" s="62">
        <v>0</v>
      </c>
      <c r="Y191" s="62">
        <f t="shared" si="41"/>
        <v>5763802.7984999996</v>
      </c>
      <c r="Z191" s="62">
        <v>327690747.42580003</v>
      </c>
      <c r="AA191" s="67">
        <f t="shared" si="38"/>
        <v>536710260.74440002</v>
      </c>
    </row>
    <row r="192" spans="1:27" ht="24.9" customHeight="1">
      <c r="A192" s="175"/>
      <c r="B192" s="177"/>
      <c r="C192" s="58">
        <v>10</v>
      </c>
      <c r="D192" s="62" t="s">
        <v>501</v>
      </c>
      <c r="E192" s="62">
        <v>49825384.315700002</v>
      </c>
      <c r="F192" s="62">
        <v>0</v>
      </c>
      <c r="G192" s="62">
        <v>49443999.325599998</v>
      </c>
      <c r="H192" s="62">
        <v>4827132.3411999997</v>
      </c>
      <c r="I192" s="62">
        <v>2978081.5093</v>
      </c>
      <c r="J192" s="62">
        <f t="shared" si="50"/>
        <v>1489040.75465</v>
      </c>
      <c r="K192" s="62">
        <f t="shared" si="43"/>
        <v>1489040.75465</v>
      </c>
      <c r="L192" s="62">
        <v>149532426.46349999</v>
      </c>
      <c r="M192" s="67">
        <f t="shared" si="37"/>
        <v>255117983.20065001</v>
      </c>
      <c r="N192" s="66"/>
      <c r="O192" s="177"/>
      <c r="P192" s="68">
        <v>9</v>
      </c>
      <c r="Q192" s="177"/>
      <c r="R192" s="62" t="s">
        <v>502</v>
      </c>
      <c r="S192" s="62">
        <v>57389297.589900002</v>
      </c>
      <c r="T192" s="62">
        <v>0</v>
      </c>
      <c r="U192" s="62">
        <v>56950015.144000001</v>
      </c>
      <c r="V192" s="62">
        <v>6539650.6211000001</v>
      </c>
      <c r="W192" s="62">
        <v>3430179.3820000002</v>
      </c>
      <c r="X192" s="62">
        <v>0</v>
      </c>
      <c r="Y192" s="62">
        <f t="shared" si="41"/>
        <v>3430179.3820000002</v>
      </c>
      <c r="Z192" s="62">
        <v>168476153.06690001</v>
      </c>
      <c r="AA192" s="67">
        <f t="shared" si="38"/>
        <v>292785295.8039</v>
      </c>
    </row>
    <row r="193" spans="1:27" ht="24.9" customHeight="1">
      <c r="A193" s="175"/>
      <c r="B193" s="177"/>
      <c r="C193" s="58">
        <v>11</v>
      </c>
      <c r="D193" s="62" t="s">
        <v>503</v>
      </c>
      <c r="E193" s="62">
        <v>67986034.337300003</v>
      </c>
      <c r="F193" s="62">
        <v>0</v>
      </c>
      <c r="G193" s="62">
        <v>67465639.8961</v>
      </c>
      <c r="H193" s="62">
        <v>5736788.6336000003</v>
      </c>
      <c r="I193" s="62">
        <v>4063550.227</v>
      </c>
      <c r="J193" s="62">
        <f t="shared" si="50"/>
        <v>2031775.1135</v>
      </c>
      <c r="K193" s="62">
        <f t="shared" si="43"/>
        <v>2031775.1135</v>
      </c>
      <c r="L193" s="62">
        <v>181090738.0307</v>
      </c>
      <c r="M193" s="67">
        <f t="shared" si="37"/>
        <v>324310976.01120001</v>
      </c>
      <c r="N193" s="66"/>
      <c r="O193" s="177"/>
      <c r="P193" s="68">
        <v>10</v>
      </c>
      <c r="Q193" s="177"/>
      <c r="R193" s="62" t="s">
        <v>504</v>
      </c>
      <c r="S193" s="62">
        <v>71702315.750400007</v>
      </c>
      <c r="T193" s="62">
        <v>0</v>
      </c>
      <c r="U193" s="62">
        <v>71153475.287799999</v>
      </c>
      <c r="V193" s="62">
        <v>8467054.5504999999</v>
      </c>
      <c r="W193" s="62">
        <v>4285673.7311000004</v>
      </c>
      <c r="X193" s="62">
        <v>0</v>
      </c>
      <c r="Y193" s="62">
        <f t="shared" si="41"/>
        <v>4285673.7311000004</v>
      </c>
      <c r="Z193" s="62">
        <v>235342742.38550001</v>
      </c>
      <c r="AA193" s="67">
        <f t="shared" si="38"/>
        <v>390951261.70529997</v>
      </c>
    </row>
    <row r="194" spans="1:27" ht="24.9" customHeight="1">
      <c r="A194" s="175"/>
      <c r="B194" s="177"/>
      <c r="C194" s="58">
        <v>12</v>
      </c>
      <c r="D194" s="62" t="s">
        <v>505</v>
      </c>
      <c r="E194" s="62">
        <v>58670575.604599997</v>
      </c>
      <c r="F194" s="62">
        <v>0</v>
      </c>
      <c r="G194" s="62">
        <v>58221485.703900002</v>
      </c>
      <c r="H194" s="62">
        <v>5160592.9222999997</v>
      </c>
      <c r="I194" s="62">
        <v>3506761.8391999998</v>
      </c>
      <c r="J194" s="62">
        <f t="shared" si="50"/>
        <v>1753380.9195999999</v>
      </c>
      <c r="K194" s="62">
        <f t="shared" si="43"/>
        <v>1753380.9195999999</v>
      </c>
      <c r="L194" s="62">
        <v>161101029.9032</v>
      </c>
      <c r="M194" s="67">
        <f t="shared" si="37"/>
        <v>284907065.05360001</v>
      </c>
      <c r="N194" s="66"/>
      <c r="O194" s="177"/>
      <c r="P194" s="68">
        <v>11</v>
      </c>
      <c r="Q194" s="177"/>
      <c r="R194" s="62" t="s">
        <v>506</v>
      </c>
      <c r="S194" s="62">
        <v>55318367.9789</v>
      </c>
      <c r="T194" s="62">
        <v>0</v>
      </c>
      <c r="U194" s="62">
        <v>54894937.321800001</v>
      </c>
      <c r="V194" s="62">
        <v>7024833.1102</v>
      </c>
      <c r="W194" s="62">
        <v>3306399.1590999998</v>
      </c>
      <c r="X194" s="62">
        <v>0</v>
      </c>
      <c r="Y194" s="62">
        <f t="shared" si="41"/>
        <v>3306399.1590999998</v>
      </c>
      <c r="Z194" s="62">
        <v>185308378.9161</v>
      </c>
      <c r="AA194" s="67">
        <f t="shared" si="38"/>
        <v>305852916.48610002</v>
      </c>
    </row>
    <row r="195" spans="1:27" ht="24.9" customHeight="1">
      <c r="A195" s="175"/>
      <c r="B195" s="177"/>
      <c r="C195" s="58">
        <v>13</v>
      </c>
      <c r="D195" s="62" t="s">
        <v>507</v>
      </c>
      <c r="E195" s="62">
        <v>64663839.360600002</v>
      </c>
      <c r="F195" s="62">
        <v>0</v>
      </c>
      <c r="G195" s="62">
        <v>64168874.433200002</v>
      </c>
      <c r="H195" s="62">
        <v>5848145.0762999998</v>
      </c>
      <c r="I195" s="62">
        <v>3864981.4138000002</v>
      </c>
      <c r="J195" s="62">
        <f t="shared" si="50"/>
        <v>1932490.7069000001</v>
      </c>
      <c r="K195" s="62">
        <f t="shared" si="43"/>
        <v>1932490.7069000001</v>
      </c>
      <c r="L195" s="62">
        <v>184953978.84349999</v>
      </c>
      <c r="M195" s="67">
        <f t="shared" si="37"/>
        <v>321567328.42049998</v>
      </c>
      <c r="N195" s="66"/>
      <c r="O195" s="177"/>
      <c r="P195" s="68">
        <v>12</v>
      </c>
      <c r="Q195" s="177"/>
      <c r="R195" s="62" t="s">
        <v>508</v>
      </c>
      <c r="S195" s="62">
        <v>49977725.6765</v>
      </c>
      <c r="T195" s="62">
        <v>0</v>
      </c>
      <c r="U195" s="62">
        <v>49595174.5999</v>
      </c>
      <c r="V195" s="62">
        <v>6634161.3718999997</v>
      </c>
      <c r="W195" s="62">
        <v>2987187.0082999999</v>
      </c>
      <c r="X195" s="62">
        <v>0</v>
      </c>
      <c r="Y195" s="62">
        <f t="shared" si="41"/>
        <v>2987187.0082999999</v>
      </c>
      <c r="Z195" s="62">
        <v>171754973.59169999</v>
      </c>
      <c r="AA195" s="67">
        <f t="shared" si="38"/>
        <v>280949222.24830002</v>
      </c>
    </row>
    <row r="196" spans="1:27" ht="24.9" customHeight="1">
      <c r="A196" s="175"/>
      <c r="B196" s="177"/>
      <c r="C196" s="58">
        <v>14</v>
      </c>
      <c r="D196" s="62" t="s">
        <v>509</v>
      </c>
      <c r="E196" s="62">
        <v>61219611.694399998</v>
      </c>
      <c r="F196" s="62">
        <v>0</v>
      </c>
      <c r="G196" s="62">
        <v>60751010.371699996</v>
      </c>
      <c r="H196" s="62">
        <v>5711586.5045999996</v>
      </c>
      <c r="I196" s="62">
        <v>3659118.6619000002</v>
      </c>
      <c r="J196" s="62">
        <f t="shared" si="50"/>
        <v>1829559.3309500001</v>
      </c>
      <c r="K196" s="62">
        <f t="shared" si="43"/>
        <v>1829559.3309500001</v>
      </c>
      <c r="L196" s="62">
        <v>180216411.4896</v>
      </c>
      <c r="M196" s="67">
        <f t="shared" si="37"/>
        <v>309728179.39125001</v>
      </c>
      <c r="N196" s="66"/>
      <c r="O196" s="177"/>
      <c r="P196" s="68">
        <v>13</v>
      </c>
      <c r="Q196" s="177"/>
      <c r="R196" s="62" t="s">
        <v>510</v>
      </c>
      <c r="S196" s="62">
        <v>45067812.935199998</v>
      </c>
      <c r="T196" s="62">
        <v>0</v>
      </c>
      <c r="U196" s="62">
        <v>44722844.449299999</v>
      </c>
      <c r="V196" s="62">
        <v>6068568.9278999995</v>
      </c>
      <c r="W196" s="62">
        <v>2693719.7215999998</v>
      </c>
      <c r="X196" s="62">
        <v>0</v>
      </c>
      <c r="Y196" s="62">
        <f t="shared" si="41"/>
        <v>2693719.7215999998</v>
      </c>
      <c r="Z196" s="62">
        <v>152133120.0212</v>
      </c>
      <c r="AA196" s="67">
        <f t="shared" si="38"/>
        <v>250686066.05520001</v>
      </c>
    </row>
    <row r="197" spans="1:27" ht="24.9" customHeight="1">
      <c r="A197" s="175"/>
      <c r="B197" s="177"/>
      <c r="C197" s="58">
        <v>15</v>
      </c>
      <c r="D197" s="62" t="s">
        <v>511</v>
      </c>
      <c r="E197" s="62">
        <v>69441111.400199994</v>
      </c>
      <c r="F197" s="62">
        <v>0</v>
      </c>
      <c r="G197" s="62">
        <v>68909579.171399996</v>
      </c>
      <c r="H197" s="62">
        <v>6069507.6500000004</v>
      </c>
      <c r="I197" s="62">
        <v>4150520.7171</v>
      </c>
      <c r="J197" s="62">
        <f t="shared" si="50"/>
        <v>2075260.35855</v>
      </c>
      <c r="K197" s="62">
        <f t="shared" si="43"/>
        <v>2075260.35855</v>
      </c>
      <c r="L197" s="62">
        <v>192633614.6904</v>
      </c>
      <c r="M197" s="67">
        <f t="shared" si="37"/>
        <v>339129073.27055001</v>
      </c>
      <c r="N197" s="66"/>
      <c r="O197" s="177"/>
      <c r="P197" s="68">
        <v>14</v>
      </c>
      <c r="Q197" s="177"/>
      <c r="R197" s="62" t="s">
        <v>512</v>
      </c>
      <c r="S197" s="62">
        <v>51811174.322499998</v>
      </c>
      <c r="T197" s="62">
        <v>0</v>
      </c>
      <c r="U197" s="62">
        <v>51414589.239</v>
      </c>
      <c r="V197" s="62">
        <v>6229975.4484999999</v>
      </c>
      <c r="W197" s="62">
        <v>3096772.9068999998</v>
      </c>
      <c r="X197" s="62">
        <v>0</v>
      </c>
      <c r="Y197" s="62">
        <f t="shared" si="41"/>
        <v>3096772.9068999998</v>
      </c>
      <c r="Z197" s="62">
        <v>157732726.49900001</v>
      </c>
      <c r="AA197" s="67">
        <f t="shared" si="38"/>
        <v>270285238.41589999</v>
      </c>
    </row>
    <row r="198" spans="1:27" ht="24.9" customHeight="1">
      <c r="A198" s="175"/>
      <c r="B198" s="177"/>
      <c r="C198" s="58">
        <v>16</v>
      </c>
      <c r="D198" s="62" t="s">
        <v>513</v>
      </c>
      <c r="E198" s="62">
        <v>65262732.143700004</v>
      </c>
      <c r="F198" s="62">
        <v>0</v>
      </c>
      <c r="G198" s="62">
        <v>64763183.032499999</v>
      </c>
      <c r="H198" s="62">
        <v>5842135.0823999997</v>
      </c>
      <c r="I198" s="62">
        <v>3900777.4553</v>
      </c>
      <c r="J198" s="62">
        <f t="shared" si="50"/>
        <v>1950388.72765</v>
      </c>
      <c r="K198" s="62">
        <f t="shared" si="43"/>
        <v>1950388.72765</v>
      </c>
      <c r="L198" s="62">
        <v>184745476.73030001</v>
      </c>
      <c r="M198" s="67">
        <f t="shared" si="37"/>
        <v>322563915.71654999</v>
      </c>
      <c r="N198" s="66"/>
      <c r="O198" s="177"/>
      <c r="P198" s="68">
        <v>15</v>
      </c>
      <c r="Q198" s="177"/>
      <c r="R198" s="62" t="s">
        <v>514</v>
      </c>
      <c r="S198" s="62">
        <v>54267963.755900003</v>
      </c>
      <c r="T198" s="62">
        <v>0</v>
      </c>
      <c r="U198" s="62">
        <v>53852573.346000001</v>
      </c>
      <c r="V198" s="62">
        <v>6984921.4380999999</v>
      </c>
      <c r="W198" s="62">
        <v>3243616.1131000002</v>
      </c>
      <c r="X198" s="62">
        <v>0</v>
      </c>
      <c r="Y198" s="62">
        <f t="shared" si="41"/>
        <v>3243616.1131000002</v>
      </c>
      <c r="Z198" s="62">
        <v>183923740.5729</v>
      </c>
      <c r="AA198" s="67">
        <f t="shared" si="38"/>
        <v>302272815.22600001</v>
      </c>
    </row>
    <row r="199" spans="1:27" ht="24.9" customHeight="1">
      <c r="A199" s="175"/>
      <c r="B199" s="177"/>
      <c r="C199" s="58">
        <v>17</v>
      </c>
      <c r="D199" s="62" t="s">
        <v>515</v>
      </c>
      <c r="E199" s="62">
        <v>65520012.623899996</v>
      </c>
      <c r="F199" s="62">
        <v>0</v>
      </c>
      <c r="G199" s="62">
        <v>65018494.177000001</v>
      </c>
      <c r="H199" s="62">
        <v>6113846.5734999999</v>
      </c>
      <c r="I199" s="62">
        <v>3916155.2039999999</v>
      </c>
      <c r="J199" s="62">
        <f t="shared" si="50"/>
        <v>1958077.602</v>
      </c>
      <c r="K199" s="62">
        <f t="shared" si="43"/>
        <v>1958077.602</v>
      </c>
      <c r="L199" s="62">
        <v>194171845.75049999</v>
      </c>
      <c r="M199" s="67">
        <f t="shared" si="37"/>
        <v>332782276.72689998</v>
      </c>
      <c r="N199" s="66"/>
      <c r="O199" s="177"/>
      <c r="P199" s="68">
        <v>16</v>
      </c>
      <c r="Q199" s="177"/>
      <c r="R199" s="62" t="s">
        <v>516</v>
      </c>
      <c r="S199" s="62">
        <v>65800069.2883</v>
      </c>
      <c r="T199" s="62">
        <v>0</v>
      </c>
      <c r="U199" s="62">
        <v>65296407.166699998</v>
      </c>
      <c r="V199" s="62">
        <v>7852939.4303000001</v>
      </c>
      <c r="W199" s="62">
        <v>3932894.2936</v>
      </c>
      <c r="X199" s="62">
        <v>0</v>
      </c>
      <c r="Y199" s="62">
        <f t="shared" si="41"/>
        <v>3932894.2936</v>
      </c>
      <c r="Z199" s="62">
        <v>214037512.6374</v>
      </c>
      <c r="AA199" s="67">
        <f t="shared" si="38"/>
        <v>356919822.81629997</v>
      </c>
    </row>
    <row r="200" spans="1:27" ht="24.9" customHeight="1">
      <c r="A200" s="175"/>
      <c r="B200" s="178"/>
      <c r="C200" s="58">
        <v>18</v>
      </c>
      <c r="D200" s="62" t="s">
        <v>517</v>
      </c>
      <c r="E200" s="62">
        <v>72254718.617599994</v>
      </c>
      <c r="F200" s="62">
        <v>0</v>
      </c>
      <c r="G200" s="62">
        <v>71701649.825000003</v>
      </c>
      <c r="H200" s="62">
        <v>6273150.1497</v>
      </c>
      <c r="I200" s="62">
        <v>4318691.0532999998</v>
      </c>
      <c r="J200" s="62">
        <f t="shared" si="50"/>
        <v>2159345.5266499999</v>
      </c>
      <c r="K200" s="62">
        <f t="shared" si="43"/>
        <v>2159345.5266499999</v>
      </c>
      <c r="L200" s="62">
        <v>199698495.6877</v>
      </c>
      <c r="M200" s="67">
        <f t="shared" ref="M200:M263" si="53">E200+F200+G200+H200+K200+L200</f>
        <v>352087359.80664998</v>
      </c>
      <c r="N200" s="66"/>
      <c r="O200" s="177"/>
      <c r="P200" s="68">
        <v>17</v>
      </c>
      <c r="Q200" s="177"/>
      <c r="R200" s="62" t="s">
        <v>518</v>
      </c>
      <c r="S200" s="62">
        <v>55237844.084100001</v>
      </c>
      <c r="T200" s="62">
        <v>0</v>
      </c>
      <c r="U200" s="62">
        <v>54815029.791599996</v>
      </c>
      <c r="V200" s="62">
        <v>6531382.7289000005</v>
      </c>
      <c r="W200" s="62">
        <v>3301586.2163</v>
      </c>
      <c r="X200" s="62">
        <v>0</v>
      </c>
      <c r="Y200" s="62">
        <f t="shared" si="41"/>
        <v>3301586.2163</v>
      </c>
      <c r="Z200" s="62">
        <v>168189318.66800001</v>
      </c>
      <c r="AA200" s="67">
        <f t="shared" ref="AA200:AA263" si="54">S200+T200+U200+V200+Y200+Z200</f>
        <v>288075161.48890001</v>
      </c>
    </row>
    <row r="201" spans="1:27" ht="24.9" customHeight="1">
      <c r="A201" s="58"/>
      <c r="B201" s="170" t="s">
        <v>519</v>
      </c>
      <c r="C201" s="171"/>
      <c r="D201" s="63"/>
      <c r="E201" s="63">
        <f>SUM(E183:E200)</f>
        <v>1157426868.8896</v>
      </c>
      <c r="F201" s="63">
        <f t="shared" ref="F201:M201" si="55">SUM(F183:F200)</f>
        <v>0</v>
      </c>
      <c r="G201" s="63">
        <f t="shared" si="55"/>
        <v>1148567424.2325001</v>
      </c>
      <c r="H201" s="63">
        <f t="shared" si="55"/>
        <v>102886675.9341</v>
      </c>
      <c r="I201" s="63">
        <f t="shared" si="55"/>
        <v>69179828.793300003</v>
      </c>
      <c r="J201" s="63">
        <f t="shared" si="55"/>
        <v>34589914.396650001</v>
      </c>
      <c r="K201" s="63">
        <f t="shared" si="55"/>
        <v>34589914.396650001</v>
      </c>
      <c r="L201" s="63">
        <f t="shared" si="55"/>
        <v>3246605550.3028002</v>
      </c>
      <c r="M201" s="63">
        <f t="shared" si="55"/>
        <v>5690076433.7556496</v>
      </c>
      <c r="N201" s="66"/>
      <c r="O201" s="177"/>
      <c r="P201" s="68">
        <v>18</v>
      </c>
      <c r="Q201" s="177"/>
      <c r="R201" s="62" t="s">
        <v>520</v>
      </c>
      <c r="S201" s="62">
        <v>51337829.835100003</v>
      </c>
      <c r="T201" s="62">
        <v>0</v>
      </c>
      <c r="U201" s="62">
        <v>50944867.934600003</v>
      </c>
      <c r="V201" s="62">
        <v>6727000.8353000004</v>
      </c>
      <c r="W201" s="62">
        <v>3068480.9331</v>
      </c>
      <c r="X201" s="62">
        <v>0</v>
      </c>
      <c r="Y201" s="62">
        <f t="shared" si="41"/>
        <v>3068480.9331</v>
      </c>
      <c r="Z201" s="62">
        <v>174975812.86590001</v>
      </c>
      <c r="AA201" s="67">
        <f t="shared" si="54"/>
        <v>287053992.40399998</v>
      </c>
    </row>
    <row r="202" spans="1:27" ht="24.9" customHeight="1">
      <c r="A202" s="175">
        <v>10</v>
      </c>
      <c r="B202" s="176" t="s">
        <v>521</v>
      </c>
      <c r="C202" s="58">
        <v>1</v>
      </c>
      <c r="D202" s="62" t="s">
        <v>522</v>
      </c>
      <c r="E202" s="62">
        <v>50597175.004000001</v>
      </c>
      <c r="F202" s="62">
        <v>0</v>
      </c>
      <c r="G202" s="62">
        <v>50209882.395000003</v>
      </c>
      <c r="H202" s="62">
        <v>6313704.7383000003</v>
      </c>
      <c r="I202" s="62">
        <v>3024211.7220000001</v>
      </c>
      <c r="J202" s="62">
        <f t="shared" si="50"/>
        <v>1512105.861</v>
      </c>
      <c r="K202" s="62">
        <f t="shared" ref="K202:K226" si="56">I202-J202</f>
        <v>1512105.861</v>
      </c>
      <c r="L202" s="75">
        <v>193584196.9418</v>
      </c>
      <c r="M202" s="67">
        <f t="shared" si="53"/>
        <v>302217064.94010001</v>
      </c>
      <c r="N202" s="66"/>
      <c r="O202" s="177"/>
      <c r="P202" s="68">
        <v>19</v>
      </c>
      <c r="Q202" s="177"/>
      <c r="R202" s="62" t="s">
        <v>523</v>
      </c>
      <c r="S202" s="62">
        <v>48762837.170100003</v>
      </c>
      <c r="T202" s="62">
        <v>0</v>
      </c>
      <c r="U202" s="62">
        <v>48389585.374399997</v>
      </c>
      <c r="V202" s="62">
        <v>6127241.0780999996</v>
      </c>
      <c r="W202" s="62">
        <v>2914572.6762999999</v>
      </c>
      <c r="X202" s="62">
        <v>0</v>
      </c>
      <c r="Y202" s="62">
        <f t="shared" si="41"/>
        <v>2914572.6762999999</v>
      </c>
      <c r="Z202" s="62">
        <v>154168607.50240001</v>
      </c>
      <c r="AA202" s="67">
        <f t="shared" si="54"/>
        <v>260362843.80129999</v>
      </c>
    </row>
    <row r="203" spans="1:27" ht="24.9" customHeight="1">
      <c r="A203" s="175"/>
      <c r="B203" s="177"/>
      <c r="C203" s="58">
        <v>2</v>
      </c>
      <c r="D203" s="62" t="s">
        <v>524</v>
      </c>
      <c r="E203" s="62">
        <v>55148913.206299998</v>
      </c>
      <c r="F203" s="62">
        <v>0</v>
      </c>
      <c r="G203" s="62">
        <v>54726779.629100002</v>
      </c>
      <c r="H203" s="62">
        <v>6710973.0812999997</v>
      </c>
      <c r="I203" s="62">
        <v>3296270.7851</v>
      </c>
      <c r="J203" s="62">
        <f t="shared" si="50"/>
        <v>1648135.39255</v>
      </c>
      <c r="K203" s="62">
        <f t="shared" si="56"/>
        <v>1648135.39255</v>
      </c>
      <c r="L203" s="75">
        <v>207366455.41440001</v>
      </c>
      <c r="M203" s="67">
        <f t="shared" si="53"/>
        <v>325601256.72364998</v>
      </c>
      <c r="N203" s="66"/>
      <c r="O203" s="178"/>
      <c r="P203" s="68">
        <v>20</v>
      </c>
      <c r="Q203" s="178"/>
      <c r="R203" s="62" t="s">
        <v>525</v>
      </c>
      <c r="S203" s="62">
        <v>66138522.396700002</v>
      </c>
      <c r="T203" s="62">
        <v>0</v>
      </c>
      <c r="U203" s="62">
        <v>65632269.608999997</v>
      </c>
      <c r="V203" s="62">
        <v>8124783.7390000001</v>
      </c>
      <c r="W203" s="62">
        <v>3953123.7601999999</v>
      </c>
      <c r="X203" s="62">
        <v>0</v>
      </c>
      <c r="Y203" s="62">
        <f t="shared" si="41"/>
        <v>3953123.7601999999</v>
      </c>
      <c r="Z203" s="62">
        <v>223468489.4391</v>
      </c>
      <c r="AA203" s="67">
        <f t="shared" si="54"/>
        <v>367317188.94400001</v>
      </c>
    </row>
    <row r="204" spans="1:27" ht="24.9" customHeight="1">
      <c r="A204" s="175"/>
      <c r="B204" s="177"/>
      <c r="C204" s="58">
        <v>3</v>
      </c>
      <c r="D204" s="62" t="s">
        <v>526</v>
      </c>
      <c r="E204" s="62">
        <v>47143232.696199998</v>
      </c>
      <c r="F204" s="62">
        <v>0</v>
      </c>
      <c r="G204" s="62">
        <v>46782378.052000001</v>
      </c>
      <c r="H204" s="62">
        <v>6113736.8574000001</v>
      </c>
      <c r="I204" s="62">
        <v>2817768.3224999998</v>
      </c>
      <c r="J204" s="62">
        <f t="shared" si="50"/>
        <v>1408884.1612499999</v>
      </c>
      <c r="K204" s="62">
        <f t="shared" si="56"/>
        <v>1408884.1612499999</v>
      </c>
      <c r="L204" s="75">
        <v>186646797.89950001</v>
      </c>
      <c r="M204" s="67">
        <f t="shared" si="53"/>
        <v>288095029.66635001</v>
      </c>
      <c r="N204" s="66"/>
      <c r="O204" s="58"/>
      <c r="P204" s="171" t="s">
        <v>527</v>
      </c>
      <c r="Q204" s="172"/>
      <c r="R204" s="63"/>
      <c r="S204" s="63">
        <f>SUM(S184:S203)</f>
        <v>1203219841.6740999</v>
      </c>
      <c r="T204" s="63">
        <f t="shared" ref="T204:X204" si="57">SUM(T184:T203)</f>
        <v>0</v>
      </c>
      <c r="U204" s="63">
        <f t="shared" si="57"/>
        <v>1194009877.845</v>
      </c>
      <c r="V204" s="63">
        <f t="shared" si="57"/>
        <v>147662810.6661</v>
      </c>
      <c r="W204" s="63">
        <f t="shared" si="57"/>
        <v>71916891.585800007</v>
      </c>
      <c r="X204" s="63">
        <f t="shared" si="57"/>
        <v>0</v>
      </c>
      <c r="Y204" s="63">
        <f t="shared" si="41"/>
        <v>71916891.585800007</v>
      </c>
      <c r="Z204" s="63">
        <f>SUM(Z184:Z203)</f>
        <v>3954779661.6280999</v>
      </c>
      <c r="AA204" s="63">
        <f>SUM(AA184:AA203)</f>
        <v>6571589083.3991003</v>
      </c>
    </row>
    <row r="205" spans="1:27" ht="33.75" customHeight="1">
      <c r="A205" s="175"/>
      <c r="B205" s="177"/>
      <c r="C205" s="58">
        <v>4</v>
      </c>
      <c r="D205" s="62" t="s">
        <v>528</v>
      </c>
      <c r="E205" s="62">
        <v>67753349.805299997</v>
      </c>
      <c r="F205" s="62">
        <v>0</v>
      </c>
      <c r="G205" s="62">
        <v>67234736.431899995</v>
      </c>
      <c r="H205" s="62">
        <v>7475360.1846000003</v>
      </c>
      <c r="I205" s="62">
        <v>4049642.5872</v>
      </c>
      <c r="J205" s="62">
        <f t="shared" si="50"/>
        <v>2024821.2936</v>
      </c>
      <c r="K205" s="62">
        <f t="shared" si="56"/>
        <v>2024821.2936</v>
      </c>
      <c r="L205" s="75">
        <v>233885005.9571</v>
      </c>
      <c r="M205" s="67">
        <f t="shared" si="53"/>
        <v>378373273.67250001</v>
      </c>
      <c r="N205" s="66"/>
      <c r="O205" s="176">
        <v>28</v>
      </c>
      <c r="P205" s="68">
        <v>1</v>
      </c>
      <c r="Q205" s="182" t="s">
        <v>113</v>
      </c>
      <c r="R205" s="70" t="s">
        <v>529</v>
      </c>
      <c r="S205" s="62">
        <v>63752218.482100002</v>
      </c>
      <c r="T205" s="62">
        <v>0</v>
      </c>
      <c r="U205" s="62">
        <v>63264231.4943</v>
      </c>
      <c r="V205" s="62">
        <v>6307363.2248</v>
      </c>
      <c r="W205" s="62">
        <v>3810493.4992999998</v>
      </c>
      <c r="X205" s="62">
        <f t="shared" ref="X205:X222" si="58">W205/2</f>
        <v>1905246.7496499999</v>
      </c>
      <c r="Y205" s="62">
        <f t="shared" si="41"/>
        <v>1905246.7496499999</v>
      </c>
      <c r="Z205" s="62">
        <v>189733499.68239999</v>
      </c>
      <c r="AA205" s="67">
        <f t="shared" si="54"/>
        <v>324962559.63325</v>
      </c>
    </row>
    <row r="206" spans="1:27" ht="24.9" customHeight="1">
      <c r="A206" s="175"/>
      <c r="B206" s="177"/>
      <c r="C206" s="58">
        <v>5</v>
      </c>
      <c r="D206" s="62" t="s">
        <v>530</v>
      </c>
      <c r="E206" s="62">
        <v>61645020.240699999</v>
      </c>
      <c r="F206" s="62">
        <v>0</v>
      </c>
      <c r="G206" s="62">
        <v>61173162.657399997</v>
      </c>
      <c r="H206" s="62">
        <v>7377141.6106000002</v>
      </c>
      <c r="I206" s="62">
        <v>3684545.4868999999</v>
      </c>
      <c r="J206" s="62">
        <f t="shared" si="50"/>
        <v>1842272.74345</v>
      </c>
      <c r="K206" s="62">
        <f t="shared" si="56"/>
        <v>1842272.74345</v>
      </c>
      <c r="L206" s="75">
        <v>230477551.53189999</v>
      </c>
      <c r="M206" s="67">
        <f t="shared" si="53"/>
        <v>362515148.78404999</v>
      </c>
      <c r="N206" s="66"/>
      <c r="O206" s="177"/>
      <c r="P206" s="68">
        <v>2</v>
      </c>
      <c r="Q206" s="183"/>
      <c r="R206" s="70" t="s">
        <v>531</v>
      </c>
      <c r="S206" s="62">
        <v>67439622.789299995</v>
      </c>
      <c r="T206" s="62">
        <v>0</v>
      </c>
      <c r="U206" s="62">
        <v>66923410.817900002</v>
      </c>
      <c r="V206" s="62">
        <v>6732191.2081000004</v>
      </c>
      <c r="W206" s="62">
        <v>4030891.0082</v>
      </c>
      <c r="X206" s="62">
        <f t="shared" si="58"/>
        <v>2015445.5041</v>
      </c>
      <c r="Y206" s="62">
        <f t="shared" si="41"/>
        <v>2015445.5041</v>
      </c>
      <c r="Z206" s="62">
        <v>204471872.8179</v>
      </c>
      <c r="AA206" s="67">
        <f t="shared" si="54"/>
        <v>347582543.13730001</v>
      </c>
    </row>
    <row r="207" spans="1:27" ht="24.9" customHeight="1">
      <c r="A207" s="175"/>
      <c r="B207" s="177"/>
      <c r="C207" s="58">
        <v>6</v>
      </c>
      <c r="D207" s="62" t="s">
        <v>532</v>
      </c>
      <c r="E207" s="62">
        <v>63145504.786600001</v>
      </c>
      <c r="F207" s="62">
        <v>0</v>
      </c>
      <c r="G207" s="62">
        <v>62662161.847199999</v>
      </c>
      <c r="H207" s="62">
        <v>7408132.3710000003</v>
      </c>
      <c r="I207" s="62">
        <v>3774229.9989999998</v>
      </c>
      <c r="J207" s="62">
        <f t="shared" si="50"/>
        <v>1887114.9994999999</v>
      </c>
      <c r="K207" s="62">
        <f t="shared" si="56"/>
        <v>1887114.9994999999</v>
      </c>
      <c r="L207" s="75">
        <v>231552700.55050001</v>
      </c>
      <c r="M207" s="67">
        <f t="shared" si="53"/>
        <v>366655614.55479997</v>
      </c>
      <c r="N207" s="66"/>
      <c r="O207" s="177"/>
      <c r="P207" s="68">
        <v>3</v>
      </c>
      <c r="Q207" s="183"/>
      <c r="R207" s="70" t="s">
        <v>533</v>
      </c>
      <c r="S207" s="62">
        <v>68659087.0405</v>
      </c>
      <c r="T207" s="62">
        <v>0</v>
      </c>
      <c r="U207" s="62">
        <v>68133540.763500005</v>
      </c>
      <c r="V207" s="62">
        <v>6905894.4198000003</v>
      </c>
      <c r="W207" s="62">
        <v>4103778.8341000001</v>
      </c>
      <c r="X207" s="62">
        <f t="shared" si="58"/>
        <v>2051889.41705</v>
      </c>
      <c r="Y207" s="62">
        <f t="shared" si="41"/>
        <v>2051889.41705</v>
      </c>
      <c r="Z207" s="62">
        <v>210498083.06690001</v>
      </c>
      <c r="AA207" s="67">
        <f t="shared" si="54"/>
        <v>356248494.70775002</v>
      </c>
    </row>
    <row r="208" spans="1:27" ht="24.9" customHeight="1">
      <c r="A208" s="175"/>
      <c r="B208" s="177"/>
      <c r="C208" s="58">
        <v>7</v>
      </c>
      <c r="D208" s="62" t="s">
        <v>534</v>
      </c>
      <c r="E208" s="62">
        <v>66945886.906999998</v>
      </c>
      <c r="F208" s="62">
        <v>0</v>
      </c>
      <c r="G208" s="62">
        <v>66433454.203100003</v>
      </c>
      <c r="H208" s="62">
        <v>7187489.2255999995</v>
      </c>
      <c r="I208" s="62">
        <v>4001380.2333</v>
      </c>
      <c r="J208" s="62">
        <f t="shared" si="50"/>
        <v>2000690.11665</v>
      </c>
      <c r="K208" s="62">
        <f t="shared" si="56"/>
        <v>2000690.11665</v>
      </c>
      <c r="L208" s="75">
        <v>223898023.5201</v>
      </c>
      <c r="M208" s="67">
        <f t="shared" si="53"/>
        <v>366465543.97245002</v>
      </c>
      <c r="N208" s="66"/>
      <c r="O208" s="177"/>
      <c r="P208" s="68">
        <v>4</v>
      </c>
      <c r="Q208" s="183"/>
      <c r="R208" s="70" t="s">
        <v>535</v>
      </c>
      <c r="S208" s="62">
        <v>50925622.884900004</v>
      </c>
      <c r="T208" s="62">
        <v>0</v>
      </c>
      <c r="U208" s="62">
        <v>50535816.1941</v>
      </c>
      <c r="V208" s="62">
        <v>5278215.4150999999</v>
      </c>
      <c r="W208" s="62">
        <v>3043843.1723000002</v>
      </c>
      <c r="X208" s="62">
        <f t="shared" si="58"/>
        <v>1521921.5861500001</v>
      </c>
      <c r="Y208" s="62">
        <f t="shared" ref="Y208:Y271" si="59">W208-X208</f>
        <v>1521921.5861500001</v>
      </c>
      <c r="Z208" s="62">
        <v>154029720.685</v>
      </c>
      <c r="AA208" s="67">
        <f t="shared" si="54"/>
        <v>262291296.76525</v>
      </c>
    </row>
    <row r="209" spans="1:27" ht="24.9" customHeight="1">
      <c r="A209" s="175"/>
      <c r="B209" s="177"/>
      <c r="C209" s="58">
        <v>8</v>
      </c>
      <c r="D209" s="62" t="s">
        <v>536</v>
      </c>
      <c r="E209" s="62">
        <v>62963586.0414</v>
      </c>
      <c r="F209" s="62">
        <v>0</v>
      </c>
      <c r="G209" s="62">
        <v>62481635.586499996</v>
      </c>
      <c r="H209" s="62">
        <v>6954361.2311000004</v>
      </c>
      <c r="I209" s="62">
        <v>3763356.6488000001</v>
      </c>
      <c r="J209" s="62">
        <f t="shared" si="50"/>
        <v>1881678.3244</v>
      </c>
      <c r="K209" s="62">
        <f t="shared" si="56"/>
        <v>1881678.3244</v>
      </c>
      <c r="L209" s="75">
        <v>215810215.028</v>
      </c>
      <c r="M209" s="67">
        <f t="shared" si="53"/>
        <v>350091476.21139997</v>
      </c>
      <c r="N209" s="66"/>
      <c r="O209" s="177"/>
      <c r="P209" s="68">
        <v>5</v>
      </c>
      <c r="Q209" s="183"/>
      <c r="R209" s="62" t="s">
        <v>537</v>
      </c>
      <c r="S209" s="62">
        <v>53363889.656000003</v>
      </c>
      <c r="T209" s="62">
        <v>0</v>
      </c>
      <c r="U209" s="62">
        <v>52955419.419399999</v>
      </c>
      <c r="V209" s="62">
        <v>5822335.6895000003</v>
      </c>
      <c r="W209" s="62">
        <v>3189579.2722999998</v>
      </c>
      <c r="X209" s="62">
        <f t="shared" si="58"/>
        <v>1594789.6361499999</v>
      </c>
      <c r="Y209" s="62">
        <f t="shared" si="59"/>
        <v>1594789.6361499999</v>
      </c>
      <c r="Z209" s="62">
        <v>172906649.57839999</v>
      </c>
      <c r="AA209" s="67">
        <f t="shared" si="54"/>
        <v>286643083.97944999</v>
      </c>
    </row>
    <row r="210" spans="1:27" ht="24.9" customHeight="1">
      <c r="A210" s="175"/>
      <c r="B210" s="177"/>
      <c r="C210" s="58">
        <v>9</v>
      </c>
      <c r="D210" s="62" t="s">
        <v>538</v>
      </c>
      <c r="E210" s="62">
        <v>59244094.448399998</v>
      </c>
      <c r="F210" s="62">
        <v>0</v>
      </c>
      <c r="G210" s="62">
        <v>58790614.587099999</v>
      </c>
      <c r="H210" s="62">
        <v>6750276.0061999997</v>
      </c>
      <c r="I210" s="62">
        <v>3541041.2711</v>
      </c>
      <c r="J210" s="62">
        <f t="shared" si="50"/>
        <v>1770520.63555</v>
      </c>
      <c r="K210" s="62">
        <f t="shared" si="56"/>
        <v>1770520.63555</v>
      </c>
      <c r="L210" s="75">
        <v>208729974.759</v>
      </c>
      <c r="M210" s="67">
        <f t="shared" si="53"/>
        <v>335285480.43624997</v>
      </c>
      <c r="N210" s="66"/>
      <c r="O210" s="177"/>
      <c r="P210" s="68">
        <v>6</v>
      </c>
      <c r="Q210" s="183"/>
      <c r="R210" s="62" t="s">
        <v>539</v>
      </c>
      <c r="S210" s="62">
        <v>82007749.209900007</v>
      </c>
      <c r="T210" s="62">
        <v>0</v>
      </c>
      <c r="U210" s="62">
        <v>81380026.512999997</v>
      </c>
      <c r="V210" s="62">
        <v>8275298.6414999999</v>
      </c>
      <c r="W210" s="62">
        <v>4901633.2717000004</v>
      </c>
      <c r="X210" s="62">
        <f t="shared" si="58"/>
        <v>2450816.6358500002</v>
      </c>
      <c r="Y210" s="62">
        <f t="shared" si="59"/>
        <v>2450816.6358500002</v>
      </c>
      <c r="Z210" s="62">
        <v>258006230.32460001</v>
      </c>
      <c r="AA210" s="67">
        <f t="shared" si="54"/>
        <v>432120121.32485002</v>
      </c>
    </row>
    <row r="211" spans="1:27" ht="24.9" customHeight="1">
      <c r="A211" s="175"/>
      <c r="B211" s="177"/>
      <c r="C211" s="58">
        <v>10</v>
      </c>
      <c r="D211" s="62" t="s">
        <v>540</v>
      </c>
      <c r="E211" s="62">
        <v>66248120.612300001</v>
      </c>
      <c r="F211" s="62">
        <v>0</v>
      </c>
      <c r="G211" s="62">
        <v>65741028.912600003</v>
      </c>
      <c r="H211" s="62">
        <v>7675095.6348999999</v>
      </c>
      <c r="I211" s="62">
        <v>3959674.4857999999</v>
      </c>
      <c r="J211" s="62">
        <f t="shared" si="50"/>
        <v>1979837.2429</v>
      </c>
      <c r="K211" s="62">
        <f t="shared" si="56"/>
        <v>1979837.2429</v>
      </c>
      <c r="L211" s="75">
        <v>240814341.3818</v>
      </c>
      <c r="M211" s="67">
        <f t="shared" si="53"/>
        <v>382458423.7845</v>
      </c>
      <c r="N211" s="66"/>
      <c r="O211" s="177"/>
      <c r="P211" s="68">
        <v>7</v>
      </c>
      <c r="Q211" s="183"/>
      <c r="R211" s="62" t="s">
        <v>541</v>
      </c>
      <c r="S211" s="62">
        <v>57756546.409199998</v>
      </c>
      <c r="T211" s="62">
        <v>0</v>
      </c>
      <c r="U211" s="62">
        <v>57314452.882399999</v>
      </c>
      <c r="V211" s="62">
        <v>5793968.0756999999</v>
      </c>
      <c r="W211" s="62">
        <v>3452129.9788000002</v>
      </c>
      <c r="X211" s="62">
        <f t="shared" si="58"/>
        <v>1726064.9894000001</v>
      </c>
      <c r="Y211" s="62">
        <f t="shared" si="59"/>
        <v>1726064.9894000001</v>
      </c>
      <c r="Z211" s="62">
        <v>171922504.2446</v>
      </c>
      <c r="AA211" s="67">
        <f t="shared" si="54"/>
        <v>294513536.6013</v>
      </c>
    </row>
    <row r="212" spans="1:27" ht="24.9" customHeight="1">
      <c r="A212" s="175"/>
      <c r="B212" s="177"/>
      <c r="C212" s="58">
        <v>11</v>
      </c>
      <c r="D212" s="62" t="s">
        <v>542</v>
      </c>
      <c r="E212" s="62">
        <v>55668839.715000004</v>
      </c>
      <c r="F212" s="62">
        <v>0</v>
      </c>
      <c r="G212" s="62">
        <v>55242726.3961</v>
      </c>
      <c r="H212" s="62">
        <v>6296659.8202</v>
      </c>
      <c r="I212" s="62">
        <v>3327346.9833999998</v>
      </c>
      <c r="J212" s="62">
        <f t="shared" si="50"/>
        <v>1663673.4916999999</v>
      </c>
      <c r="K212" s="62">
        <f t="shared" si="56"/>
        <v>1663673.4916999999</v>
      </c>
      <c r="L212" s="75">
        <v>192992864.98159999</v>
      </c>
      <c r="M212" s="67">
        <f t="shared" si="53"/>
        <v>311864764.40460002</v>
      </c>
      <c r="N212" s="66"/>
      <c r="O212" s="177"/>
      <c r="P212" s="68">
        <v>8</v>
      </c>
      <c r="Q212" s="183"/>
      <c r="R212" s="62" t="s">
        <v>543</v>
      </c>
      <c r="S212" s="62">
        <v>58189985.025799997</v>
      </c>
      <c r="T212" s="62">
        <v>0</v>
      </c>
      <c r="U212" s="62">
        <v>57744573.772799999</v>
      </c>
      <c r="V212" s="62">
        <v>6317523.7669000002</v>
      </c>
      <c r="W212" s="62">
        <v>3478036.764</v>
      </c>
      <c r="X212" s="62">
        <f t="shared" si="58"/>
        <v>1739018.382</v>
      </c>
      <c r="Y212" s="62">
        <f t="shared" si="59"/>
        <v>1739018.382</v>
      </c>
      <c r="Z212" s="62">
        <v>190085994.96779999</v>
      </c>
      <c r="AA212" s="67">
        <f t="shared" si="54"/>
        <v>314077095.91530001</v>
      </c>
    </row>
    <row r="213" spans="1:27" ht="24.9" customHeight="1">
      <c r="A213" s="175"/>
      <c r="B213" s="177"/>
      <c r="C213" s="58">
        <v>12</v>
      </c>
      <c r="D213" s="62" t="s">
        <v>544</v>
      </c>
      <c r="E213" s="62">
        <v>57413989.077</v>
      </c>
      <c r="F213" s="62">
        <v>0</v>
      </c>
      <c r="G213" s="62">
        <v>56974517.631800003</v>
      </c>
      <c r="H213" s="62">
        <v>6807498.2314999998</v>
      </c>
      <c r="I213" s="62">
        <v>3431655.2012999998</v>
      </c>
      <c r="J213" s="62">
        <f t="shared" si="50"/>
        <v>1715827.6006499999</v>
      </c>
      <c r="K213" s="62">
        <f t="shared" si="56"/>
        <v>1715827.6006499999</v>
      </c>
      <c r="L213" s="75">
        <v>210715160.62540001</v>
      </c>
      <c r="M213" s="67">
        <f t="shared" si="53"/>
        <v>333626993.16635001</v>
      </c>
      <c r="N213" s="66"/>
      <c r="O213" s="177"/>
      <c r="P213" s="68">
        <v>9</v>
      </c>
      <c r="Q213" s="183"/>
      <c r="R213" s="62" t="s">
        <v>545</v>
      </c>
      <c r="S213" s="62">
        <v>69958570.934799999</v>
      </c>
      <c r="T213" s="62">
        <v>0</v>
      </c>
      <c r="U213" s="62">
        <v>69423077.847299993</v>
      </c>
      <c r="V213" s="62">
        <v>6951041.3167000003</v>
      </c>
      <c r="W213" s="62">
        <v>4181449.4633999998</v>
      </c>
      <c r="X213" s="62">
        <f t="shared" si="58"/>
        <v>2090724.7316999999</v>
      </c>
      <c r="Y213" s="62">
        <f t="shared" si="59"/>
        <v>2090724.7316999999</v>
      </c>
      <c r="Z213" s="62">
        <v>212064344.79789999</v>
      </c>
      <c r="AA213" s="67">
        <f t="shared" si="54"/>
        <v>360487759.62840003</v>
      </c>
    </row>
    <row r="214" spans="1:27" ht="24.9" customHeight="1">
      <c r="A214" s="175"/>
      <c r="B214" s="177"/>
      <c r="C214" s="58">
        <v>13</v>
      </c>
      <c r="D214" s="62" t="s">
        <v>546</v>
      </c>
      <c r="E214" s="62">
        <v>52589974.943300001</v>
      </c>
      <c r="F214" s="62">
        <v>0</v>
      </c>
      <c r="G214" s="62">
        <v>52187428.583800003</v>
      </c>
      <c r="H214" s="62">
        <v>6593927.6204000004</v>
      </c>
      <c r="I214" s="62">
        <v>3143322.1058</v>
      </c>
      <c r="J214" s="62">
        <f t="shared" si="50"/>
        <v>1571661.0529</v>
      </c>
      <c r="K214" s="62">
        <f t="shared" si="56"/>
        <v>1571661.0529</v>
      </c>
      <c r="L214" s="75">
        <v>203305847.9603</v>
      </c>
      <c r="M214" s="67">
        <f t="shared" si="53"/>
        <v>316248840.16070002</v>
      </c>
      <c r="N214" s="66"/>
      <c r="O214" s="177"/>
      <c r="P214" s="68">
        <v>10</v>
      </c>
      <c r="Q214" s="183"/>
      <c r="R214" s="62" t="s">
        <v>547</v>
      </c>
      <c r="S214" s="62">
        <v>75913634.5044</v>
      </c>
      <c r="T214" s="62">
        <v>0</v>
      </c>
      <c r="U214" s="62">
        <v>75332558.790999994</v>
      </c>
      <c r="V214" s="62">
        <v>7582478.0581999999</v>
      </c>
      <c r="W214" s="62">
        <v>4537385.7988</v>
      </c>
      <c r="X214" s="62">
        <f t="shared" si="58"/>
        <v>2268692.8994</v>
      </c>
      <c r="Y214" s="62">
        <f t="shared" si="59"/>
        <v>2268692.8994</v>
      </c>
      <c r="Z214" s="62">
        <v>233970506.05109999</v>
      </c>
      <c r="AA214" s="67">
        <f t="shared" si="54"/>
        <v>395067870.30409998</v>
      </c>
    </row>
    <row r="215" spans="1:27" ht="24.9" customHeight="1">
      <c r="A215" s="175"/>
      <c r="B215" s="177"/>
      <c r="C215" s="58">
        <v>14</v>
      </c>
      <c r="D215" s="62" t="s">
        <v>548</v>
      </c>
      <c r="E215" s="62">
        <v>51504783.445</v>
      </c>
      <c r="F215" s="62">
        <v>0</v>
      </c>
      <c r="G215" s="62">
        <v>51110543.609399997</v>
      </c>
      <c r="H215" s="62">
        <v>6431082.2430999996</v>
      </c>
      <c r="I215" s="62">
        <v>3078459.8116000001</v>
      </c>
      <c r="J215" s="62">
        <f t="shared" si="50"/>
        <v>1539229.9058000001</v>
      </c>
      <c r="K215" s="62">
        <f t="shared" si="56"/>
        <v>1539229.9058000001</v>
      </c>
      <c r="L215" s="75">
        <v>197656323.84959999</v>
      </c>
      <c r="M215" s="67">
        <f t="shared" si="53"/>
        <v>308241963.05290002</v>
      </c>
      <c r="N215" s="66"/>
      <c r="O215" s="177"/>
      <c r="P215" s="68">
        <v>11</v>
      </c>
      <c r="Q215" s="183"/>
      <c r="R215" s="62" t="s">
        <v>549</v>
      </c>
      <c r="S215" s="62">
        <v>58085262.550999999</v>
      </c>
      <c r="T215" s="62">
        <v>0</v>
      </c>
      <c r="U215" s="62">
        <v>57640652.888899997</v>
      </c>
      <c r="V215" s="62">
        <v>6081230.2876000004</v>
      </c>
      <c r="W215" s="62">
        <v>3471777.4632000001</v>
      </c>
      <c r="X215" s="62">
        <f t="shared" si="58"/>
        <v>1735888.7316000001</v>
      </c>
      <c r="Y215" s="62">
        <f t="shared" si="59"/>
        <v>1735888.7316000001</v>
      </c>
      <c r="Z215" s="62">
        <v>181888367.683</v>
      </c>
      <c r="AA215" s="67">
        <f t="shared" si="54"/>
        <v>305431402.14209998</v>
      </c>
    </row>
    <row r="216" spans="1:27" ht="24.9" customHeight="1">
      <c r="A216" s="175"/>
      <c r="B216" s="177"/>
      <c r="C216" s="58">
        <v>15</v>
      </c>
      <c r="D216" s="62" t="s">
        <v>550</v>
      </c>
      <c r="E216" s="62">
        <v>55888630.649099998</v>
      </c>
      <c r="F216" s="62">
        <v>0</v>
      </c>
      <c r="G216" s="62">
        <v>55460834.955399998</v>
      </c>
      <c r="H216" s="62">
        <v>6810575.1712999996</v>
      </c>
      <c r="I216" s="62">
        <v>3340483.9682</v>
      </c>
      <c r="J216" s="62">
        <f t="shared" si="50"/>
        <v>1670241.9841</v>
      </c>
      <c r="K216" s="62">
        <f t="shared" si="56"/>
        <v>1670241.9841</v>
      </c>
      <c r="L216" s="75">
        <v>210821907.5636</v>
      </c>
      <c r="M216" s="67">
        <f t="shared" si="53"/>
        <v>330652190.32349998</v>
      </c>
      <c r="N216" s="66"/>
      <c r="O216" s="177"/>
      <c r="P216" s="68">
        <v>12</v>
      </c>
      <c r="Q216" s="183"/>
      <c r="R216" s="62" t="s">
        <v>551</v>
      </c>
      <c r="S216" s="62">
        <v>60122054.1325</v>
      </c>
      <c r="T216" s="62">
        <v>0</v>
      </c>
      <c r="U216" s="62">
        <v>59661853.988899998</v>
      </c>
      <c r="V216" s="62">
        <v>6279261.2460000003</v>
      </c>
      <c r="W216" s="62">
        <v>3593517.2437</v>
      </c>
      <c r="X216" s="62">
        <f t="shared" si="58"/>
        <v>1796758.62185</v>
      </c>
      <c r="Y216" s="62">
        <f t="shared" si="59"/>
        <v>1796758.62185</v>
      </c>
      <c r="Z216" s="62">
        <v>188758569.91159999</v>
      </c>
      <c r="AA216" s="67">
        <f t="shared" si="54"/>
        <v>316618497.90085</v>
      </c>
    </row>
    <row r="217" spans="1:27" ht="24.9" customHeight="1">
      <c r="A217" s="175"/>
      <c r="B217" s="177"/>
      <c r="C217" s="58">
        <v>16</v>
      </c>
      <c r="D217" s="62" t="s">
        <v>552</v>
      </c>
      <c r="E217" s="62">
        <v>46155211.623599999</v>
      </c>
      <c r="F217" s="62">
        <v>0</v>
      </c>
      <c r="G217" s="62">
        <v>45801919.718900003</v>
      </c>
      <c r="H217" s="62">
        <v>5904139.7044000002</v>
      </c>
      <c r="I217" s="62">
        <v>2758713.9402999999</v>
      </c>
      <c r="J217" s="62">
        <f t="shared" si="50"/>
        <v>1379356.97015</v>
      </c>
      <c r="K217" s="62">
        <f t="shared" si="56"/>
        <v>1379356.97015</v>
      </c>
      <c r="L217" s="75">
        <v>179375334.6979</v>
      </c>
      <c r="M217" s="67">
        <f t="shared" si="53"/>
        <v>278615962.71495003</v>
      </c>
      <c r="N217" s="66"/>
      <c r="O217" s="177"/>
      <c r="P217" s="68">
        <v>13</v>
      </c>
      <c r="Q217" s="183"/>
      <c r="R217" s="62" t="s">
        <v>553</v>
      </c>
      <c r="S217" s="62">
        <v>55872410.388800003</v>
      </c>
      <c r="T217" s="62">
        <v>0</v>
      </c>
      <c r="U217" s="62">
        <v>55444738.851999998</v>
      </c>
      <c r="V217" s="62">
        <v>5972629.8088999996</v>
      </c>
      <c r="W217" s="62">
        <v>3339514.4772999999</v>
      </c>
      <c r="X217" s="62">
        <f t="shared" si="58"/>
        <v>1669757.23865</v>
      </c>
      <c r="Y217" s="62">
        <f t="shared" si="59"/>
        <v>1669757.23865</v>
      </c>
      <c r="Z217" s="62">
        <v>178120738.33660001</v>
      </c>
      <c r="AA217" s="67">
        <f t="shared" si="54"/>
        <v>297080274.62494999</v>
      </c>
    </row>
    <row r="218" spans="1:27" ht="24.9" customHeight="1">
      <c r="A218" s="175"/>
      <c r="B218" s="177"/>
      <c r="C218" s="58">
        <v>17</v>
      </c>
      <c r="D218" s="62" t="s">
        <v>554</v>
      </c>
      <c r="E218" s="62">
        <v>58136057.193099998</v>
      </c>
      <c r="F218" s="62">
        <v>0</v>
      </c>
      <c r="G218" s="62">
        <v>57691058.726999998</v>
      </c>
      <c r="H218" s="62">
        <v>7057228.4190999996</v>
      </c>
      <c r="I218" s="62">
        <v>3474813.4775999999</v>
      </c>
      <c r="J218" s="62">
        <f t="shared" si="50"/>
        <v>1737406.7387999999</v>
      </c>
      <c r="K218" s="62">
        <f t="shared" si="56"/>
        <v>1737406.7387999999</v>
      </c>
      <c r="L218" s="75">
        <v>219378941.80599999</v>
      </c>
      <c r="M218" s="67">
        <f t="shared" si="53"/>
        <v>344000692.884</v>
      </c>
      <c r="N218" s="66"/>
      <c r="O218" s="177"/>
      <c r="P218" s="68">
        <v>14</v>
      </c>
      <c r="Q218" s="183"/>
      <c r="R218" s="62" t="s">
        <v>555</v>
      </c>
      <c r="S218" s="62">
        <v>69876073.528799996</v>
      </c>
      <c r="T218" s="62">
        <v>0</v>
      </c>
      <c r="U218" s="62">
        <v>69341211.912100002</v>
      </c>
      <c r="V218" s="62">
        <v>6915468.3510999996</v>
      </c>
      <c r="W218" s="62">
        <v>4176518.5633</v>
      </c>
      <c r="X218" s="62">
        <f t="shared" si="58"/>
        <v>2088259.28165</v>
      </c>
      <c r="Y218" s="62">
        <f t="shared" si="59"/>
        <v>2088259.28165</v>
      </c>
      <c r="Z218" s="62">
        <v>210830227.31729999</v>
      </c>
      <c r="AA218" s="67">
        <f t="shared" si="54"/>
        <v>359051240.39095002</v>
      </c>
    </row>
    <row r="219" spans="1:27" ht="24.9" customHeight="1">
      <c r="A219" s="175"/>
      <c r="B219" s="177"/>
      <c r="C219" s="58">
        <v>18</v>
      </c>
      <c r="D219" s="62" t="s">
        <v>556</v>
      </c>
      <c r="E219" s="62">
        <v>61124043.209600002</v>
      </c>
      <c r="F219" s="62">
        <v>0</v>
      </c>
      <c r="G219" s="62">
        <v>60656173.409299999</v>
      </c>
      <c r="H219" s="62">
        <v>6741487.9121000003</v>
      </c>
      <c r="I219" s="62">
        <v>3653406.4986</v>
      </c>
      <c r="J219" s="62">
        <f t="shared" si="50"/>
        <v>1826703.2493</v>
      </c>
      <c r="K219" s="62">
        <f t="shared" si="56"/>
        <v>1826703.2493</v>
      </c>
      <c r="L219" s="75">
        <v>208425093.21579999</v>
      </c>
      <c r="M219" s="67">
        <f t="shared" si="53"/>
        <v>338773500.99610001</v>
      </c>
      <c r="N219" s="66"/>
      <c r="O219" s="177"/>
      <c r="P219" s="68">
        <v>15</v>
      </c>
      <c r="Q219" s="183"/>
      <c r="R219" s="62" t="s">
        <v>557</v>
      </c>
      <c r="S219" s="62">
        <v>46374547.979400001</v>
      </c>
      <c r="T219" s="62">
        <v>0</v>
      </c>
      <c r="U219" s="62">
        <v>46019577.179700002</v>
      </c>
      <c r="V219" s="62">
        <v>5193345.0044</v>
      </c>
      <c r="W219" s="62">
        <v>2771823.7548000002</v>
      </c>
      <c r="X219" s="62">
        <f t="shared" si="58"/>
        <v>1385911.8774000001</v>
      </c>
      <c r="Y219" s="62">
        <f t="shared" si="59"/>
        <v>1385911.8774000001</v>
      </c>
      <c r="Z219" s="62">
        <v>151085348.30129999</v>
      </c>
      <c r="AA219" s="67">
        <f t="shared" si="54"/>
        <v>250058730.34220001</v>
      </c>
    </row>
    <row r="220" spans="1:27" ht="24.9" customHeight="1">
      <c r="A220" s="175"/>
      <c r="B220" s="177"/>
      <c r="C220" s="58">
        <v>19</v>
      </c>
      <c r="D220" s="62" t="s">
        <v>558</v>
      </c>
      <c r="E220" s="62">
        <v>79826221.331599995</v>
      </c>
      <c r="F220" s="62">
        <v>1E-4</v>
      </c>
      <c r="G220" s="62">
        <v>79215196.990500003</v>
      </c>
      <c r="H220" s="62">
        <v>8707929.1314000003</v>
      </c>
      <c r="I220" s="62">
        <v>4771242.5497000003</v>
      </c>
      <c r="J220" s="62">
        <f t="shared" si="50"/>
        <v>2385621.2748500002</v>
      </c>
      <c r="K220" s="62">
        <f t="shared" si="56"/>
        <v>2385621.2748500002</v>
      </c>
      <c r="L220" s="75">
        <v>276645986.31599998</v>
      </c>
      <c r="M220" s="67">
        <f t="shared" si="53"/>
        <v>446780955.04444999</v>
      </c>
      <c r="N220" s="66"/>
      <c r="O220" s="177"/>
      <c r="P220" s="68">
        <v>16</v>
      </c>
      <c r="Q220" s="183"/>
      <c r="R220" s="62" t="s">
        <v>559</v>
      </c>
      <c r="S220" s="62">
        <v>76644505.204999998</v>
      </c>
      <c r="T220" s="62">
        <v>0</v>
      </c>
      <c r="U220" s="62">
        <v>76057835.091900006</v>
      </c>
      <c r="V220" s="62">
        <v>7505632.0406999998</v>
      </c>
      <c r="W220" s="62">
        <v>4581070.2089999998</v>
      </c>
      <c r="X220" s="62">
        <f t="shared" si="58"/>
        <v>2290535.1044999999</v>
      </c>
      <c r="Y220" s="62">
        <f t="shared" si="59"/>
        <v>2290535.1044999999</v>
      </c>
      <c r="Z220" s="62">
        <v>231304520.4668</v>
      </c>
      <c r="AA220" s="67">
        <f t="shared" si="54"/>
        <v>393803027.90890002</v>
      </c>
    </row>
    <row r="221" spans="1:27" ht="24.9" customHeight="1">
      <c r="A221" s="175"/>
      <c r="B221" s="177"/>
      <c r="C221" s="58">
        <v>20</v>
      </c>
      <c r="D221" s="62" t="s">
        <v>560</v>
      </c>
      <c r="E221" s="62">
        <v>63279479.153700002</v>
      </c>
      <c r="F221" s="62">
        <v>0</v>
      </c>
      <c r="G221" s="62">
        <v>62795110.716600001</v>
      </c>
      <c r="H221" s="62">
        <v>7518636.5678000003</v>
      </c>
      <c r="I221" s="62">
        <v>3782237.6960999998</v>
      </c>
      <c r="J221" s="62">
        <f t="shared" si="50"/>
        <v>1891118.8480499999</v>
      </c>
      <c r="K221" s="62">
        <f t="shared" si="56"/>
        <v>1891118.8480499999</v>
      </c>
      <c r="L221" s="75">
        <v>235386374.76519999</v>
      </c>
      <c r="M221" s="67">
        <f t="shared" si="53"/>
        <v>370870720.05135</v>
      </c>
      <c r="N221" s="66"/>
      <c r="O221" s="177"/>
      <c r="P221" s="68">
        <v>17</v>
      </c>
      <c r="Q221" s="183"/>
      <c r="R221" s="62" t="s">
        <v>561</v>
      </c>
      <c r="S221" s="62">
        <v>61754678.119800001</v>
      </c>
      <c r="T221" s="62">
        <v>0</v>
      </c>
      <c r="U221" s="62">
        <v>61281981.167800002</v>
      </c>
      <c r="V221" s="62">
        <v>5969696.7548000002</v>
      </c>
      <c r="W221" s="62">
        <v>3691099.7785999998</v>
      </c>
      <c r="X221" s="62">
        <f t="shared" si="58"/>
        <v>1845549.8892999999</v>
      </c>
      <c r="Y221" s="62">
        <f t="shared" si="59"/>
        <v>1845549.8892999999</v>
      </c>
      <c r="Z221" s="62">
        <v>178018983.16159999</v>
      </c>
      <c r="AA221" s="67">
        <f t="shared" si="54"/>
        <v>308870889.09329998</v>
      </c>
    </row>
    <row r="222" spans="1:27" ht="24.9" customHeight="1">
      <c r="A222" s="175"/>
      <c r="B222" s="177"/>
      <c r="C222" s="58">
        <v>21</v>
      </c>
      <c r="D222" s="62" t="s">
        <v>562</v>
      </c>
      <c r="E222" s="62">
        <v>50186246.4582</v>
      </c>
      <c r="F222" s="62">
        <v>0</v>
      </c>
      <c r="G222" s="62">
        <v>49802099.273599997</v>
      </c>
      <c r="H222" s="62">
        <v>6487241.9280000003</v>
      </c>
      <c r="I222" s="62">
        <v>2999650.3719000001</v>
      </c>
      <c r="J222" s="62">
        <f t="shared" si="50"/>
        <v>1499825.1859500001</v>
      </c>
      <c r="K222" s="62">
        <f t="shared" si="56"/>
        <v>1499825.1859500001</v>
      </c>
      <c r="L222" s="75">
        <v>199604647.4639</v>
      </c>
      <c r="M222" s="67">
        <f t="shared" si="53"/>
        <v>307580060.30965</v>
      </c>
      <c r="N222" s="66"/>
      <c r="O222" s="178"/>
      <c r="P222" s="68">
        <v>18</v>
      </c>
      <c r="Q222" s="184"/>
      <c r="R222" s="62" t="s">
        <v>563</v>
      </c>
      <c r="S222" s="62">
        <v>72454598.9516</v>
      </c>
      <c r="T222" s="62">
        <v>0</v>
      </c>
      <c r="U222" s="62">
        <v>71900000.188700005</v>
      </c>
      <c r="V222" s="62">
        <v>6788572.2556999996</v>
      </c>
      <c r="W222" s="62">
        <v>4330637.9742000001</v>
      </c>
      <c r="X222" s="62">
        <f t="shared" si="58"/>
        <v>2165318.9871</v>
      </c>
      <c r="Y222" s="62">
        <f t="shared" si="59"/>
        <v>2165318.9871</v>
      </c>
      <c r="Z222" s="62">
        <v>206427876.06810001</v>
      </c>
      <c r="AA222" s="67">
        <f t="shared" si="54"/>
        <v>359736366.45120001</v>
      </c>
    </row>
    <row r="223" spans="1:27" ht="24.9" customHeight="1">
      <c r="A223" s="175"/>
      <c r="B223" s="177"/>
      <c r="C223" s="58">
        <v>22</v>
      </c>
      <c r="D223" s="62" t="s">
        <v>564</v>
      </c>
      <c r="E223" s="62">
        <v>58968171.345600002</v>
      </c>
      <c r="F223" s="62">
        <v>0</v>
      </c>
      <c r="G223" s="62">
        <v>58516803.518799998</v>
      </c>
      <c r="H223" s="62">
        <v>7273986.6513</v>
      </c>
      <c r="I223" s="62">
        <v>3524549.2459999998</v>
      </c>
      <c r="J223" s="62">
        <f t="shared" si="50"/>
        <v>1762274.6229999999</v>
      </c>
      <c r="K223" s="62">
        <f t="shared" si="56"/>
        <v>1762274.6229999999</v>
      </c>
      <c r="L223" s="75">
        <v>226898841.22729999</v>
      </c>
      <c r="M223" s="67">
        <f t="shared" si="53"/>
        <v>353420077.366</v>
      </c>
      <c r="N223" s="66"/>
      <c r="O223" s="58"/>
      <c r="P223" s="171" t="s">
        <v>565</v>
      </c>
      <c r="Q223" s="172"/>
      <c r="R223" s="63"/>
      <c r="S223" s="63">
        <f t="shared" ref="S223:W223" si="60">SUM(S205:S222)</f>
        <v>1149151057.7938001</v>
      </c>
      <c r="T223" s="63">
        <f t="shared" si="60"/>
        <v>0</v>
      </c>
      <c r="U223" s="63">
        <f t="shared" si="60"/>
        <v>1140354959.7657001</v>
      </c>
      <c r="V223" s="63">
        <f t="shared" si="60"/>
        <v>116672145.56550001</v>
      </c>
      <c r="W223" s="63">
        <f t="shared" si="60"/>
        <v>68685180.526999995</v>
      </c>
      <c r="X223" s="63">
        <f t="shared" ref="X223" si="61">SUM(X205:X222)</f>
        <v>34342590.263499998</v>
      </c>
      <c r="Y223" s="63">
        <f t="shared" si="59"/>
        <v>34342590.263499998</v>
      </c>
      <c r="Z223" s="63">
        <f>SUM(Z205:Z222)</f>
        <v>3524124037.4629002</v>
      </c>
      <c r="AA223" s="63">
        <f>SUM(AA205:AA222)</f>
        <v>5964644790.8514004</v>
      </c>
    </row>
    <row r="224" spans="1:27" ht="24.9" customHeight="1">
      <c r="A224" s="175"/>
      <c r="B224" s="177"/>
      <c r="C224" s="58">
        <v>23</v>
      </c>
      <c r="D224" s="62" t="s">
        <v>566</v>
      </c>
      <c r="E224" s="62">
        <v>73280481.375599995</v>
      </c>
      <c r="F224" s="62">
        <v>0</v>
      </c>
      <c r="G224" s="62">
        <v>72719560.952399999</v>
      </c>
      <c r="H224" s="62">
        <v>8513008.3170999996</v>
      </c>
      <c r="I224" s="62">
        <v>4380001.2698999997</v>
      </c>
      <c r="J224" s="62">
        <f t="shared" si="50"/>
        <v>2190000.6349499999</v>
      </c>
      <c r="K224" s="62">
        <f t="shared" si="56"/>
        <v>2190000.6349499999</v>
      </c>
      <c r="L224" s="75">
        <v>269883682.97109997</v>
      </c>
      <c r="M224" s="67">
        <f t="shared" si="53"/>
        <v>426586734.25115001</v>
      </c>
      <c r="N224" s="66"/>
      <c r="O224" s="176">
        <v>29</v>
      </c>
      <c r="P224" s="68">
        <v>1</v>
      </c>
      <c r="Q224" s="176" t="s">
        <v>114</v>
      </c>
      <c r="R224" s="62" t="s">
        <v>567</v>
      </c>
      <c r="S224" s="62">
        <v>45280735.172399998</v>
      </c>
      <c r="T224" s="62">
        <v>0</v>
      </c>
      <c r="U224" s="62">
        <v>44934136.887800001</v>
      </c>
      <c r="V224" s="62">
        <v>4819542.8053000001</v>
      </c>
      <c r="W224" s="62">
        <v>2706446.1617999999</v>
      </c>
      <c r="X224" s="62">
        <v>0</v>
      </c>
      <c r="Y224" s="62">
        <f t="shared" si="59"/>
        <v>2706446.1617999999</v>
      </c>
      <c r="Z224" s="62">
        <v>146818079.80840001</v>
      </c>
      <c r="AA224" s="67">
        <f t="shared" si="54"/>
        <v>244558940.83570001</v>
      </c>
    </row>
    <row r="225" spans="1:27" ht="24.9" customHeight="1">
      <c r="A225" s="175"/>
      <c r="B225" s="177"/>
      <c r="C225" s="58">
        <v>24</v>
      </c>
      <c r="D225" s="62" t="s">
        <v>568</v>
      </c>
      <c r="E225" s="62">
        <v>60305541.895000003</v>
      </c>
      <c r="F225" s="62">
        <v>0</v>
      </c>
      <c r="G225" s="62">
        <v>59843937.256999999</v>
      </c>
      <c r="H225" s="62">
        <v>6674403.9841</v>
      </c>
      <c r="I225" s="62">
        <v>3604484.3746000002</v>
      </c>
      <c r="J225" s="62">
        <f t="shared" si="50"/>
        <v>1802242.1873000001</v>
      </c>
      <c r="K225" s="62">
        <f t="shared" si="56"/>
        <v>1802242.1873000001</v>
      </c>
      <c r="L225" s="75">
        <v>206097779.57249999</v>
      </c>
      <c r="M225" s="67">
        <f t="shared" si="53"/>
        <v>334723904.89590001</v>
      </c>
      <c r="N225" s="66"/>
      <c r="O225" s="177"/>
      <c r="P225" s="68">
        <v>2</v>
      </c>
      <c r="Q225" s="177"/>
      <c r="R225" s="62" t="s">
        <v>569</v>
      </c>
      <c r="S225" s="62">
        <v>45407753.901100002</v>
      </c>
      <c r="T225" s="62">
        <v>0</v>
      </c>
      <c r="U225" s="62">
        <v>45060183.360399999</v>
      </c>
      <c r="V225" s="62">
        <v>4735934.1612</v>
      </c>
      <c r="W225" s="62">
        <v>2714038.1178000001</v>
      </c>
      <c r="X225" s="62">
        <v>0</v>
      </c>
      <c r="Y225" s="62">
        <f t="shared" si="59"/>
        <v>2714038.1178000001</v>
      </c>
      <c r="Z225" s="62">
        <v>143917481.34900001</v>
      </c>
      <c r="AA225" s="67">
        <f t="shared" si="54"/>
        <v>241835390.88949999</v>
      </c>
    </row>
    <row r="226" spans="1:27" ht="24.9" customHeight="1">
      <c r="A226" s="175"/>
      <c r="B226" s="178"/>
      <c r="C226" s="58">
        <v>25</v>
      </c>
      <c r="D226" s="62" t="s">
        <v>570</v>
      </c>
      <c r="E226" s="62">
        <v>57913976.880599998</v>
      </c>
      <c r="F226" s="62">
        <v>0</v>
      </c>
      <c r="G226" s="62">
        <v>57470678.313000001</v>
      </c>
      <c r="H226" s="62">
        <v>6446190.2386999996</v>
      </c>
      <c r="I226" s="62">
        <v>3461539.6557999998</v>
      </c>
      <c r="J226" s="62">
        <f t="shared" si="50"/>
        <v>1730769.8278999999</v>
      </c>
      <c r="K226" s="62">
        <f t="shared" si="56"/>
        <v>1730769.8278999999</v>
      </c>
      <c r="L226" s="75">
        <v>198180458.99610001</v>
      </c>
      <c r="M226" s="67">
        <f t="shared" si="53"/>
        <v>321742074.25629997</v>
      </c>
      <c r="N226" s="66"/>
      <c r="O226" s="177"/>
      <c r="P226" s="68">
        <v>3</v>
      </c>
      <c r="Q226" s="177"/>
      <c r="R226" s="62" t="s">
        <v>571</v>
      </c>
      <c r="S226" s="62">
        <v>56570434.040100001</v>
      </c>
      <c r="T226" s="62">
        <v>0</v>
      </c>
      <c r="U226" s="62">
        <v>56137419.529100001</v>
      </c>
      <c r="V226" s="62">
        <v>5640742.6131999996</v>
      </c>
      <c r="W226" s="62">
        <v>3381235.6071000001</v>
      </c>
      <c r="X226" s="62">
        <v>0</v>
      </c>
      <c r="Y226" s="62">
        <f t="shared" si="59"/>
        <v>3381235.6071000001</v>
      </c>
      <c r="Z226" s="62">
        <v>175307608.89129999</v>
      </c>
      <c r="AA226" s="67">
        <f t="shared" si="54"/>
        <v>297037440.68080002</v>
      </c>
    </row>
    <row r="227" spans="1:27" ht="24.9" customHeight="1">
      <c r="A227" s="58"/>
      <c r="B227" s="170" t="s">
        <v>572</v>
      </c>
      <c r="C227" s="171"/>
      <c r="D227" s="63"/>
      <c r="E227" s="63">
        <f>SUM(E202:E226)</f>
        <v>1483076532.0441999</v>
      </c>
      <c r="F227" s="63">
        <f t="shared" ref="F227:M227" si="62">SUM(F202:F226)</f>
        <v>1E-4</v>
      </c>
      <c r="G227" s="63">
        <f t="shared" si="62"/>
        <v>1471724424.3555</v>
      </c>
      <c r="H227" s="63">
        <f t="shared" si="62"/>
        <v>174230266.88150001</v>
      </c>
      <c r="I227" s="63">
        <f t="shared" si="62"/>
        <v>88644028.692499995</v>
      </c>
      <c r="J227" s="63">
        <f t="shared" si="62"/>
        <v>44322014.346249998</v>
      </c>
      <c r="K227" s="63">
        <f t="shared" si="62"/>
        <v>44322014.346249998</v>
      </c>
      <c r="L227" s="63">
        <f t="shared" si="62"/>
        <v>5408134508.9963999</v>
      </c>
      <c r="M227" s="63">
        <f t="shared" si="62"/>
        <v>8581487746.62395</v>
      </c>
      <c r="N227" s="66"/>
      <c r="O227" s="177"/>
      <c r="P227" s="68">
        <v>4</v>
      </c>
      <c r="Q227" s="177"/>
      <c r="R227" s="62" t="s">
        <v>573</v>
      </c>
      <c r="S227" s="62">
        <v>50007013.3024</v>
      </c>
      <c r="T227" s="62">
        <v>0</v>
      </c>
      <c r="U227" s="62">
        <v>49624238.045699999</v>
      </c>
      <c r="V227" s="62">
        <v>4815657.8920999998</v>
      </c>
      <c r="W227" s="62">
        <v>2988937.5405000001</v>
      </c>
      <c r="X227" s="62">
        <v>0</v>
      </c>
      <c r="Y227" s="62">
        <f t="shared" si="59"/>
        <v>2988937.5405000001</v>
      </c>
      <c r="Z227" s="62">
        <v>146683302.19929999</v>
      </c>
      <c r="AA227" s="67">
        <f t="shared" si="54"/>
        <v>254119148.97999999</v>
      </c>
    </row>
    <row r="228" spans="1:27" ht="24.9" customHeight="1">
      <c r="A228" s="175"/>
      <c r="B228" s="176" t="s">
        <v>574</v>
      </c>
      <c r="C228" s="58">
        <v>1</v>
      </c>
      <c r="D228" s="62" t="s">
        <v>575</v>
      </c>
      <c r="E228" s="62">
        <v>65765199.353699997</v>
      </c>
      <c r="F228" s="62">
        <f>-677381.5533</f>
        <v>-677381.55330000003</v>
      </c>
      <c r="G228" s="62">
        <v>65261804.1417</v>
      </c>
      <c r="H228" s="62">
        <v>5522918.8004999999</v>
      </c>
      <c r="I228" s="62">
        <v>3930810.1049000002</v>
      </c>
      <c r="J228" s="62">
        <v>0</v>
      </c>
      <c r="K228" s="62">
        <f t="shared" ref="K228:K259" si="63">I228-J228</f>
        <v>3930810.1049000002</v>
      </c>
      <c r="L228" s="75">
        <v>191670628.57949999</v>
      </c>
      <c r="M228" s="67">
        <f t="shared" si="53"/>
        <v>331473979.42699999</v>
      </c>
      <c r="N228" s="66"/>
      <c r="O228" s="177"/>
      <c r="P228" s="68">
        <v>5</v>
      </c>
      <c r="Q228" s="177"/>
      <c r="R228" s="62" t="s">
        <v>576</v>
      </c>
      <c r="S228" s="62">
        <v>47322325.001999997</v>
      </c>
      <c r="T228" s="62">
        <v>0</v>
      </c>
      <c r="U228" s="62">
        <v>46960099.508100003</v>
      </c>
      <c r="V228" s="62">
        <v>4759531.4116000002</v>
      </c>
      <c r="W228" s="62">
        <v>2828472.7352999998</v>
      </c>
      <c r="X228" s="62">
        <v>0</v>
      </c>
      <c r="Y228" s="62">
        <f t="shared" si="59"/>
        <v>2828472.7352999998</v>
      </c>
      <c r="Z228" s="62">
        <v>144736130.53029999</v>
      </c>
      <c r="AA228" s="67">
        <f t="shared" si="54"/>
        <v>246606559.1873</v>
      </c>
    </row>
    <row r="229" spans="1:27" ht="24.9" customHeight="1">
      <c r="A229" s="175"/>
      <c r="B229" s="177"/>
      <c r="C229" s="58">
        <v>2</v>
      </c>
      <c r="D229" s="62" t="s">
        <v>577</v>
      </c>
      <c r="E229" s="62">
        <v>61753418.855899997</v>
      </c>
      <c r="F229" s="62">
        <f>-636060.2142</f>
        <v>-636060.21420000005</v>
      </c>
      <c r="G229" s="62">
        <v>61280731.542900003</v>
      </c>
      <c r="H229" s="62">
        <v>5577019.8135000002</v>
      </c>
      <c r="I229" s="62">
        <v>3691024.5120000001</v>
      </c>
      <c r="J229" s="62">
        <v>0</v>
      </c>
      <c r="K229" s="62">
        <f t="shared" si="63"/>
        <v>3691024.5120000001</v>
      </c>
      <c r="L229" s="75">
        <v>193547531.58039999</v>
      </c>
      <c r="M229" s="67">
        <f t="shared" si="53"/>
        <v>325213666.0905</v>
      </c>
      <c r="N229" s="66"/>
      <c r="O229" s="177"/>
      <c r="P229" s="68">
        <v>6</v>
      </c>
      <c r="Q229" s="177"/>
      <c r="R229" s="62" t="s">
        <v>578</v>
      </c>
      <c r="S229" s="62">
        <v>53897803.840899996</v>
      </c>
      <c r="T229" s="62">
        <v>0</v>
      </c>
      <c r="U229" s="62">
        <v>53485246.794699997</v>
      </c>
      <c r="V229" s="62">
        <v>5518616.8812999995</v>
      </c>
      <c r="W229" s="62">
        <v>3221491.5189999999</v>
      </c>
      <c r="X229" s="62">
        <v>0</v>
      </c>
      <c r="Y229" s="62">
        <f t="shared" si="59"/>
        <v>3221491.5189999999</v>
      </c>
      <c r="Z229" s="62">
        <v>171070753.79460001</v>
      </c>
      <c r="AA229" s="67">
        <f t="shared" si="54"/>
        <v>287193912.83050001</v>
      </c>
    </row>
    <row r="230" spans="1:27" ht="24.9" customHeight="1">
      <c r="A230" s="175"/>
      <c r="B230" s="177"/>
      <c r="C230" s="58">
        <v>3</v>
      </c>
      <c r="D230" s="62" t="s">
        <v>579</v>
      </c>
      <c r="E230" s="62">
        <v>62285030.163000003</v>
      </c>
      <c r="F230" s="62">
        <f>-641535.8107</f>
        <v>-641535.81070000003</v>
      </c>
      <c r="G230" s="62">
        <v>61808273.667599998</v>
      </c>
      <c r="H230" s="62">
        <v>5582122.2208000002</v>
      </c>
      <c r="I230" s="62">
        <v>3722799.1148999999</v>
      </c>
      <c r="J230" s="62">
        <v>0</v>
      </c>
      <c r="K230" s="62">
        <f t="shared" si="63"/>
        <v>3722799.1148999999</v>
      </c>
      <c r="L230" s="75">
        <v>193724547.18669999</v>
      </c>
      <c r="M230" s="67">
        <f t="shared" si="53"/>
        <v>326481236.54229999</v>
      </c>
      <c r="N230" s="66"/>
      <c r="O230" s="177"/>
      <c r="P230" s="68">
        <v>7</v>
      </c>
      <c r="Q230" s="177"/>
      <c r="R230" s="62" t="s">
        <v>580</v>
      </c>
      <c r="S230" s="62">
        <v>45174367.566100001</v>
      </c>
      <c r="T230" s="62">
        <v>0</v>
      </c>
      <c r="U230" s="62">
        <v>44828583.465000004</v>
      </c>
      <c r="V230" s="62">
        <v>4904036.8997</v>
      </c>
      <c r="W230" s="62">
        <v>2700088.531</v>
      </c>
      <c r="X230" s="62">
        <v>0</v>
      </c>
      <c r="Y230" s="62">
        <f t="shared" si="59"/>
        <v>2700088.531</v>
      </c>
      <c r="Z230" s="62">
        <v>149749396.81110001</v>
      </c>
      <c r="AA230" s="67">
        <f t="shared" si="54"/>
        <v>247356473.27289999</v>
      </c>
    </row>
    <row r="231" spans="1:27" ht="24.9" customHeight="1">
      <c r="A231" s="175"/>
      <c r="B231" s="177"/>
      <c r="C231" s="58">
        <v>4</v>
      </c>
      <c r="D231" s="62" t="s">
        <v>96</v>
      </c>
      <c r="E231" s="62">
        <v>60060173.201499999</v>
      </c>
      <c r="F231" s="62">
        <f>-618619.784</f>
        <v>-618619.78399999999</v>
      </c>
      <c r="G231" s="62">
        <v>59600446.721299998</v>
      </c>
      <c r="H231" s="62">
        <v>5247477.3499999996</v>
      </c>
      <c r="I231" s="62">
        <v>3589818.5976</v>
      </c>
      <c r="J231" s="62">
        <v>0</v>
      </c>
      <c r="K231" s="62">
        <f t="shared" si="63"/>
        <v>3589818.5976</v>
      </c>
      <c r="L231" s="75">
        <v>182114857.6952</v>
      </c>
      <c r="M231" s="67">
        <f t="shared" si="53"/>
        <v>309994153.7816</v>
      </c>
      <c r="N231" s="66"/>
      <c r="O231" s="177"/>
      <c r="P231" s="68">
        <v>8</v>
      </c>
      <c r="Q231" s="177"/>
      <c r="R231" s="62" t="s">
        <v>581</v>
      </c>
      <c r="S231" s="62">
        <v>46915899.881300002</v>
      </c>
      <c r="T231" s="62">
        <v>0</v>
      </c>
      <c r="U231" s="62">
        <v>46556785.340499997</v>
      </c>
      <c r="V231" s="62">
        <v>4817749.7684000004</v>
      </c>
      <c r="W231" s="62">
        <v>2804180.5565999998</v>
      </c>
      <c r="X231" s="62">
        <v>0</v>
      </c>
      <c r="Y231" s="62">
        <f t="shared" si="59"/>
        <v>2804180.5565999998</v>
      </c>
      <c r="Z231" s="62">
        <v>146755874.75799999</v>
      </c>
      <c r="AA231" s="67">
        <f t="shared" si="54"/>
        <v>247850490.3048</v>
      </c>
    </row>
    <row r="232" spans="1:27" ht="24.9" customHeight="1">
      <c r="A232" s="175"/>
      <c r="B232" s="177"/>
      <c r="C232" s="58">
        <v>5</v>
      </c>
      <c r="D232" s="62" t="s">
        <v>582</v>
      </c>
      <c r="E232" s="62">
        <v>59865274.633199997</v>
      </c>
      <c r="F232" s="62">
        <f>-616612.3287</f>
        <v>-616612.32869999995</v>
      </c>
      <c r="G232" s="62">
        <v>59407039.990800001</v>
      </c>
      <c r="H232" s="62">
        <v>5455358.943</v>
      </c>
      <c r="I232" s="62">
        <v>3578169.4386999998</v>
      </c>
      <c r="J232" s="62">
        <v>0</v>
      </c>
      <c r="K232" s="62">
        <f t="shared" si="63"/>
        <v>3578169.4386999998</v>
      </c>
      <c r="L232" s="75">
        <v>189326803.71900001</v>
      </c>
      <c r="M232" s="67">
        <f t="shared" si="53"/>
        <v>317016034.39600003</v>
      </c>
      <c r="N232" s="66"/>
      <c r="O232" s="177"/>
      <c r="P232" s="68">
        <v>9</v>
      </c>
      <c r="Q232" s="177"/>
      <c r="R232" s="62" t="s">
        <v>583</v>
      </c>
      <c r="S232" s="62">
        <v>46144115.435199998</v>
      </c>
      <c r="T232" s="62">
        <v>0</v>
      </c>
      <c r="U232" s="62">
        <v>45790908.465599999</v>
      </c>
      <c r="V232" s="62">
        <v>4800040.7625000002</v>
      </c>
      <c r="W232" s="62">
        <v>2758050.7171</v>
      </c>
      <c r="X232" s="62">
        <v>0</v>
      </c>
      <c r="Y232" s="62">
        <f t="shared" si="59"/>
        <v>2758050.7171</v>
      </c>
      <c r="Z232" s="62">
        <v>146141503.89030001</v>
      </c>
      <c r="AA232" s="67">
        <f t="shared" si="54"/>
        <v>245634619.27070001</v>
      </c>
    </row>
    <row r="233" spans="1:27" ht="24.9" customHeight="1">
      <c r="A233" s="175"/>
      <c r="B233" s="177"/>
      <c r="C233" s="58">
        <v>6</v>
      </c>
      <c r="D233" s="62" t="s">
        <v>584</v>
      </c>
      <c r="E233" s="62">
        <v>62223486.083700001</v>
      </c>
      <c r="F233" s="62">
        <f>-640901.9067</f>
        <v>-640901.90670000005</v>
      </c>
      <c r="G233" s="62">
        <v>61747200.673299998</v>
      </c>
      <c r="H233" s="62">
        <v>5317959.1934000002</v>
      </c>
      <c r="I233" s="62">
        <v>3719120.6027000002</v>
      </c>
      <c r="J233" s="62">
        <v>0</v>
      </c>
      <c r="K233" s="62">
        <f t="shared" si="63"/>
        <v>3719120.6027000002</v>
      </c>
      <c r="L233" s="75">
        <v>184560053.7489</v>
      </c>
      <c r="M233" s="67">
        <f t="shared" si="53"/>
        <v>316926918.39529997</v>
      </c>
      <c r="N233" s="66"/>
      <c r="O233" s="177"/>
      <c r="P233" s="68">
        <v>10</v>
      </c>
      <c r="Q233" s="177"/>
      <c r="R233" s="62" t="s">
        <v>585</v>
      </c>
      <c r="S233" s="62">
        <v>52382689.4331</v>
      </c>
      <c r="T233" s="62">
        <v>0</v>
      </c>
      <c r="U233" s="62">
        <v>51981729.726300001</v>
      </c>
      <c r="V233" s="62">
        <v>5444272.2609000001</v>
      </c>
      <c r="W233" s="62">
        <v>3130932.5748000001</v>
      </c>
      <c r="X233" s="62">
        <v>0</v>
      </c>
      <c r="Y233" s="62">
        <f t="shared" si="59"/>
        <v>3130932.5748000001</v>
      </c>
      <c r="Z233" s="62">
        <v>168491548.09540001</v>
      </c>
      <c r="AA233" s="67">
        <f t="shared" si="54"/>
        <v>281431172.0905</v>
      </c>
    </row>
    <row r="234" spans="1:27" ht="24.9" customHeight="1">
      <c r="A234" s="175"/>
      <c r="B234" s="177"/>
      <c r="C234" s="58">
        <v>7</v>
      </c>
      <c r="D234" s="62" t="s">
        <v>586</v>
      </c>
      <c r="E234" s="62">
        <v>72703403.316599995</v>
      </c>
      <c r="F234" s="62">
        <f>-748845.0542</f>
        <v>-748845.05420000001</v>
      </c>
      <c r="G234" s="62">
        <v>72146900.097800002</v>
      </c>
      <c r="H234" s="62">
        <v>6218893.8004000001</v>
      </c>
      <c r="I234" s="62">
        <v>4345509.1024000002</v>
      </c>
      <c r="J234" s="62">
        <v>0</v>
      </c>
      <c r="K234" s="62">
        <f t="shared" si="63"/>
        <v>4345509.1024000002</v>
      </c>
      <c r="L234" s="75">
        <v>215815787.6638</v>
      </c>
      <c r="M234" s="67">
        <f t="shared" si="53"/>
        <v>370481648.92680001</v>
      </c>
      <c r="N234" s="66"/>
      <c r="O234" s="177"/>
      <c r="P234" s="68">
        <v>11</v>
      </c>
      <c r="Q234" s="177"/>
      <c r="R234" s="62" t="s">
        <v>587</v>
      </c>
      <c r="S234" s="62">
        <v>55464395.3543</v>
      </c>
      <c r="T234" s="62">
        <v>0</v>
      </c>
      <c r="U234" s="62">
        <v>55039846.940700002</v>
      </c>
      <c r="V234" s="62">
        <v>5827373.3991</v>
      </c>
      <c r="W234" s="62">
        <v>3315127.2688000002</v>
      </c>
      <c r="X234" s="62">
        <v>0</v>
      </c>
      <c r="Y234" s="62">
        <f t="shared" si="59"/>
        <v>3315127.2688000002</v>
      </c>
      <c r="Z234" s="62">
        <v>181782309.87380001</v>
      </c>
      <c r="AA234" s="67">
        <f t="shared" si="54"/>
        <v>301429052.83670002</v>
      </c>
    </row>
    <row r="235" spans="1:27" ht="24.9" customHeight="1">
      <c r="A235" s="175"/>
      <c r="B235" s="177"/>
      <c r="C235" s="58">
        <v>8</v>
      </c>
      <c r="D235" s="62" t="s">
        <v>588</v>
      </c>
      <c r="E235" s="62">
        <v>64398737.647</v>
      </c>
      <c r="F235" s="62">
        <f>-663306.9978</f>
        <v>-663306.99780000001</v>
      </c>
      <c r="G235" s="62">
        <v>63905801.922499999</v>
      </c>
      <c r="H235" s="62">
        <v>5515447.8136</v>
      </c>
      <c r="I235" s="62">
        <v>3849136.1871000002</v>
      </c>
      <c r="J235" s="62">
        <v>0</v>
      </c>
      <c r="K235" s="62">
        <f t="shared" si="63"/>
        <v>3849136.1871000002</v>
      </c>
      <c r="L235" s="75">
        <v>191411440.8696</v>
      </c>
      <c r="M235" s="67">
        <f t="shared" si="53"/>
        <v>328417257.44199997</v>
      </c>
      <c r="N235" s="66"/>
      <c r="O235" s="177"/>
      <c r="P235" s="68">
        <v>12</v>
      </c>
      <c r="Q235" s="177"/>
      <c r="R235" s="62" t="s">
        <v>589</v>
      </c>
      <c r="S235" s="62">
        <v>64104059.419399999</v>
      </c>
      <c r="T235" s="62">
        <v>0</v>
      </c>
      <c r="U235" s="62">
        <v>63613379.2892</v>
      </c>
      <c r="V235" s="62">
        <v>6057955.7240000004</v>
      </c>
      <c r="W235" s="62">
        <v>3831523.1612999998</v>
      </c>
      <c r="X235" s="62">
        <v>0</v>
      </c>
      <c r="Y235" s="62">
        <f t="shared" si="59"/>
        <v>3831523.1612999998</v>
      </c>
      <c r="Z235" s="62">
        <v>189781802.55360001</v>
      </c>
      <c r="AA235" s="67">
        <f t="shared" si="54"/>
        <v>327388720.14749998</v>
      </c>
    </row>
    <row r="236" spans="1:27" ht="24.9" customHeight="1">
      <c r="A236" s="175"/>
      <c r="B236" s="177"/>
      <c r="C236" s="58">
        <v>9</v>
      </c>
      <c r="D236" s="62" t="s">
        <v>590</v>
      </c>
      <c r="E236" s="62">
        <v>58265428.765799999</v>
      </c>
      <c r="F236" s="62">
        <f>-600133.9163</f>
        <v>-600133.91630000004</v>
      </c>
      <c r="G236" s="62">
        <v>57819440.0339</v>
      </c>
      <c r="H236" s="62">
        <v>5181976.1644000001</v>
      </c>
      <c r="I236" s="62">
        <v>3482546.0639999998</v>
      </c>
      <c r="J236" s="62">
        <v>0</v>
      </c>
      <c r="K236" s="62">
        <f t="shared" si="63"/>
        <v>3482546.0639999998</v>
      </c>
      <c r="L236" s="75">
        <v>179842453.4481</v>
      </c>
      <c r="M236" s="67">
        <f t="shared" si="53"/>
        <v>303991710.55989999</v>
      </c>
      <c r="N236" s="66"/>
      <c r="O236" s="177"/>
      <c r="P236" s="68">
        <v>13</v>
      </c>
      <c r="Q236" s="177"/>
      <c r="R236" s="62" t="s">
        <v>591</v>
      </c>
      <c r="S236" s="62">
        <v>59754229.836499996</v>
      </c>
      <c r="T236" s="62">
        <v>0</v>
      </c>
      <c r="U236" s="62">
        <v>59296845.1787</v>
      </c>
      <c r="V236" s="62">
        <v>5677289.5740999999</v>
      </c>
      <c r="W236" s="62">
        <v>3571532.2505000001</v>
      </c>
      <c r="X236" s="62">
        <v>0</v>
      </c>
      <c r="Y236" s="62">
        <f t="shared" si="59"/>
        <v>3571532.2505000001</v>
      </c>
      <c r="Z236" s="62">
        <v>176575516.7696</v>
      </c>
      <c r="AA236" s="67">
        <f t="shared" si="54"/>
        <v>304875413.60939997</v>
      </c>
    </row>
    <row r="237" spans="1:27" ht="24.9" customHeight="1">
      <c r="A237" s="175"/>
      <c r="B237" s="177"/>
      <c r="C237" s="58">
        <v>10</v>
      </c>
      <c r="D237" s="62" t="s">
        <v>592</v>
      </c>
      <c r="E237" s="62">
        <v>80930428.505199999</v>
      </c>
      <c r="F237" s="62">
        <f>-833583.4136</f>
        <v>-833583.41359999997</v>
      </c>
      <c r="G237" s="62">
        <v>80310952.085899994</v>
      </c>
      <c r="H237" s="62">
        <v>6434368.1297000004</v>
      </c>
      <c r="I237" s="62">
        <v>4837241.4177999999</v>
      </c>
      <c r="J237" s="62">
        <v>0</v>
      </c>
      <c r="K237" s="62">
        <f t="shared" si="63"/>
        <v>4837241.4177999999</v>
      </c>
      <c r="L237" s="75">
        <v>223291145.19710001</v>
      </c>
      <c r="M237" s="67">
        <f t="shared" si="53"/>
        <v>394970551.92210001</v>
      </c>
      <c r="N237" s="66"/>
      <c r="O237" s="177"/>
      <c r="P237" s="68">
        <v>14</v>
      </c>
      <c r="Q237" s="177"/>
      <c r="R237" s="62" t="s">
        <v>593</v>
      </c>
      <c r="S237" s="62">
        <v>52087181.698700003</v>
      </c>
      <c r="T237" s="62">
        <v>0</v>
      </c>
      <c r="U237" s="62">
        <v>51688483.935599998</v>
      </c>
      <c r="V237" s="62">
        <v>5474123.0038999999</v>
      </c>
      <c r="W237" s="62">
        <v>3113269.9690999999</v>
      </c>
      <c r="X237" s="62">
        <v>0</v>
      </c>
      <c r="Y237" s="62">
        <f t="shared" si="59"/>
        <v>3113269.9690999999</v>
      </c>
      <c r="Z237" s="62">
        <v>169527146.98930001</v>
      </c>
      <c r="AA237" s="67">
        <f t="shared" si="54"/>
        <v>281890205.5966</v>
      </c>
    </row>
    <row r="238" spans="1:27" ht="24.9" customHeight="1">
      <c r="A238" s="175"/>
      <c r="B238" s="177"/>
      <c r="C238" s="58">
        <v>11</v>
      </c>
      <c r="D238" s="62" t="s">
        <v>594</v>
      </c>
      <c r="E238" s="62">
        <v>62784617.935000002</v>
      </c>
      <c r="F238" s="62">
        <f>-646681.5647</f>
        <v>-646681.56469999999</v>
      </c>
      <c r="G238" s="62">
        <v>62304037.379199997</v>
      </c>
      <c r="H238" s="62">
        <v>5488640.8059</v>
      </c>
      <c r="I238" s="62">
        <v>3752659.6593999998</v>
      </c>
      <c r="J238" s="62">
        <v>0</v>
      </c>
      <c r="K238" s="62">
        <f t="shared" si="63"/>
        <v>3752659.6593999998</v>
      </c>
      <c r="L238" s="75">
        <v>190481436.9686</v>
      </c>
      <c r="M238" s="67">
        <f t="shared" si="53"/>
        <v>324164711.18339998</v>
      </c>
      <c r="N238" s="66"/>
      <c r="O238" s="177"/>
      <c r="P238" s="68">
        <v>15</v>
      </c>
      <c r="Q238" s="177"/>
      <c r="R238" s="62" t="s">
        <v>595</v>
      </c>
      <c r="S238" s="62">
        <v>40931214.526699997</v>
      </c>
      <c r="T238" s="62">
        <v>0</v>
      </c>
      <c r="U238" s="62">
        <v>40617909.349799998</v>
      </c>
      <c r="V238" s="62">
        <v>4386347.3165999996</v>
      </c>
      <c r="W238" s="62">
        <v>2446473.7163</v>
      </c>
      <c r="X238" s="62">
        <v>0</v>
      </c>
      <c r="Y238" s="62">
        <f t="shared" si="59"/>
        <v>2446473.7163</v>
      </c>
      <c r="Z238" s="62">
        <v>131789416.43790001</v>
      </c>
      <c r="AA238" s="67">
        <f t="shared" si="54"/>
        <v>220171361.34729999</v>
      </c>
    </row>
    <row r="239" spans="1:27" ht="24.9" customHeight="1">
      <c r="A239" s="175"/>
      <c r="B239" s="177"/>
      <c r="C239" s="58">
        <v>12</v>
      </c>
      <c r="D239" s="62" t="s">
        <v>596</v>
      </c>
      <c r="E239" s="62">
        <v>69278003.075299993</v>
      </c>
      <c r="F239" s="62">
        <f>-713563.4317</f>
        <v>-713563.43169999996</v>
      </c>
      <c r="G239" s="62">
        <v>68747719.348100007</v>
      </c>
      <c r="H239" s="62">
        <v>6016712.2937000003</v>
      </c>
      <c r="I239" s="62">
        <v>4140771.6727</v>
      </c>
      <c r="J239" s="62">
        <v>0</v>
      </c>
      <c r="K239" s="62">
        <f t="shared" si="63"/>
        <v>4140771.6727</v>
      </c>
      <c r="L239" s="75">
        <v>208801592.2631</v>
      </c>
      <c r="M239" s="67">
        <f t="shared" si="53"/>
        <v>356271235.22119999</v>
      </c>
      <c r="N239" s="66"/>
      <c r="O239" s="177"/>
      <c r="P239" s="68">
        <v>16</v>
      </c>
      <c r="Q239" s="177"/>
      <c r="R239" s="62" t="s">
        <v>335</v>
      </c>
      <c r="S239" s="62">
        <v>52743743.732299998</v>
      </c>
      <c r="T239" s="62">
        <v>0</v>
      </c>
      <c r="U239" s="62">
        <v>52340020.360100001</v>
      </c>
      <c r="V239" s="62">
        <v>5047003.9178999998</v>
      </c>
      <c r="W239" s="62">
        <v>3152512.9227999998</v>
      </c>
      <c r="X239" s="62">
        <v>0</v>
      </c>
      <c r="Y239" s="62">
        <f t="shared" si="59"/>
        <v>3152512.9227999998</v>
      </c>
      <c r="Z239" s="62">
        <v>154709289.62279999</v>
      </c>
      <c r="AA239" s="67">
        <f t="shared" si="54"/>
        <v>267992570.55590001</v>
      </c>
    </row>
    <row r="240" spans="1:27" ht="24.9" customHeight="1">
      <c r="A240" s="175"/>
      <c r="B240" s="178"/>
      <c r="C240" s="58">
        <v>13</v>
      </c>
      <c r="D240" s="62" t="s">
        <v>597</v>
      </c>
      <c r="E240" s="62">
        <v>75876602.956900001</v>
      </c>
      <c r="F240" s="62">
        <f>-781529.0105</f>
        <v>-781529.01049999997</v>
      </c>
      <c r="G240" s="62">
        <v>75295810.698899999</v>
      </c>
      <c r="H240" s="62">
        <v>6464871.8923000004</v>
      </c>
      <c r="I240" s="62">
        <v>4535172.4096999997</v>
      </c>
      <c r="J240" s="62">
        <v>0</v>
      </c>
      <c r="K240" s="62">
        <f t="shared" si="63"/>
        <v>4535172.4096999997</v>
      </c>
      <c r="L240" s="75">
        <v>224349399.01679999</v>
      </c>
      <c r="M240" s="67">
        <f t="shared" si="53"/>
        <v>385740327.9641</v>
      </c>
      <c r="N240" s="66"/>
      <c r="O240" s="177"/>
      <c r="P240" s="68">
        <v>17</v>
      </c>
      <c r="Q240" s="177"/>
      <c r="R240" s="62" t="s">
        <v>598</v>
      </c>
      <c r="S240" s="62">
        <v>46500821.492899999</v>
      </c>
      <c r="T240" s="62">
        <v>0</v>
      </c>
      <c r="U240" s="62">
        <v>46144884.1413</v>
      </c>
      <c r="V240" s="62">
        <v>4662950.9205999998</v>
      </c>
      <c r="W240" s="62">
        <v>2779371.1690000002</v>
      </c>
      <c r="X240" s="62">
        <v>0</v>
      </c>
      <c r="Y240" s="62">
        <f t="shared" si="59"/>
        <v>2779371.1690000002</v>
      </c>
      <c r="Z240" s="62">
        <v>141385505.41029999</v>
      </c>
      <c r="AA240" s="67">
        <f t="shared" si="54"/>
        <v>241473533.13409999</v>
      </c>
    </row>
    <row r="241" spans="1:27" ht="24.9" customHeight="1">
      <c r="A241" s="58"/>
      <c r="B241" s="170" t="s">
        <v>599</v>
      </c>
      <c r="C241" s="171"/>
      <c r="D241" s="63"/>
      <c r="E241" s="63">
        <f>SUM(E228:E240)</f>
        <v>856189804.4928</v>
      </c>
      <c r="F241" s="63">
        <f t="shared" ref="F241:M241" si="64">SUM(F228:F240)</f>
        <v>-8818754.9864000008</v>
      </c>
      <c r="G241" s="63">
        <f t="shared" si="64"/>
        <v>849636158.3039</v>
      </c>
      <c r="H241" s="63">
        <f t="shared" si="64"/>
        <v>74023767.221200004</v>
      </c>
      <c r="I241" s="63">
        <f t="shared" si="64"/>
        <v>51174778.883900002</v>
      </c>
      <c r="J241" s="63">
        <f t="shared" si="64"/>
        <v>0</v>
      </c>
      <c r="K241" s="63">
        <f t="shared" si="64"/>
        <v>51174778.883900002</v>
      </c>
      <c r="L241" s="63">
        <f t="shared" si="64"/>
        <v>2568937677.9368</v>
      </c>
      <c r="M241" s="63">
        <f t="shared" si="64"/>
        <v>4391143431.8521996</v>
      </c>
      <c r="N241" s="66"/>
      <c r="O241" s="177"/>
      <c r="P241" s="68">
        <v>18</v>
      </c>
      <c r="Q241" s="177"/>
      <c r="R241" s="62" t="s">
        <v>600</v>
      </c>
      <c r="S241" s="62">
        <v>48477609.828000002</v>
      </c>
      <c r="T241" s="62">
        <v>0</v>
      </c>
      <c r="U241" s="62">
        <v>48106541.285400003</v>
      </c>
      <c r="V241" s="62">
        <v>5155892.1678999998</v>
      </c>
      <c r="W241" s="62">
        <v>2897524.5334000001</v>
      </c>
      <c r="X241" s="62">
        <v>0</v>
      </c>
      <c r="Y241" s="62">
        <f t="shared" si="59"/>
        <v>2897524.5334000001</v>
      </c>
      <c r="Z241" s="62">
        <v>158486902.49590001</v>
      </c>
      <c r="AA241" s="67">
        <f t="shared" si="54"/>
        <v>263124470.31060001</v>
      </c>
    </row>
    <row r="242" spans="1:27" ht="24.9" customHeight="1">
      <c r="A242" s="175">
        <v>12</v>
      </c>
      <c r="B242" s="176" t="s">
        <v>601</v>
      </c>
      <c r="C242" s="58">
        <v>1</v>
      </c>
      <c r="D242" s="62" t="s">
        <v>602</v>
      </c>
      <c r="E242" s="62">
        <v>78776039.620100006</v>
      </c>
      <c r="F242" s="62">
        <v>0</v>
      </c>
      <c r="G242" s="62">
        <v>78173053.822799996</v>
      </c>
      <c r="H242" s="62">
        <v>8500091.0229000002</v>
      </c>
      <c r="I242" s="62">
        <v>4708472.8032999998</v>
      </c>
      <c r="J242" s="62">
        <f t="shared" ref="J242:J259" si="65">I242/2</f>
        <v>2354236.4016499999</v>
      </c>
      <c r="K242" s="62">
        <f t="shared" si="63"/>
        <v>2354236.4016499999</v>
      </c>
      <c r="L242" s="75">
        <v>224014465.22459999</v>
      </c>
      <c r="M242" s="67">
        <f t="shared" si="53"/>
        <v>391817886.09205002</v>
      </c>
      <c r="N242" s="66"/>
      <c r="O242" s="177"/>
      <c r="P242" s="68">
        <v>19</v>
      </c>
      <c r="Q242" s="177"/>
      <c r="R242" s="62" t="s">
        <v>603</v>
      </c>
      <c r="S242" s="62">
        <v>51371451.197999999</v>
      </c>
      <c r="T242" s="62">
        <v>0</v>
      </c>
      <c r="U242" s="62">
        <v>50978231.944899999</v>
      </c>
      <c r="V242" s="62">
        <v>5122344.6699000001</v>
      </c>
      <c r="W242" s="62">
        <v>3070490.4942000001</v>
      </c>
      <c r="X242" s="62">
        <v>0</v>
      </c>
      <c r="Y242" s="62">
        <f t="shared" si="59"/>
        <v>3070490.4942000001</v>
      </c>
      <c r="Z242" s="62">
        <v>157323053.68329999</v>
      </c>
      <c r="AA242" s="67">
        <f t="shared" si="54"/>
        <v>267865571.9903</v>
      </c>
    </row>
    <row r="243" spans="1:27" ht="24.9" customHeight="1">
      <c r="A243" s="175"/>
      <c r="B243" s="177"/>
      <c r="C243" s="58">
        <v>2</v>
      </c>
      <c r="D243" s="62" t="s">
        <v>604</v>
      </c>
      <c r="E243" s="62">
        <v>74820096.096000001</v>
      </c>
      <c r="F243" s="62">
        <v>0</v>
      </c>
      <c r="G243" s="62">
        <v>74247390.797399998</v>
      </c>
      <c r="H243" s="62">
        <v>9361069.6853</v>
      </c>
      <c r="I243" s="62">
        <v>4472024.6068000002</v>
      </c>
      <c r="J243" s="62">
        <f t="shared" si="65"/>
        <v>2236012.3034000001</v>
      </c>
      <c r="K243" s="62">
        <f t="shared" si="63"/>
        <v>2236012.3034000001</v>
      </c>
      <c r="L243" s="75">
        <v>253884024.8691</v>
      </c>
      <c r="M243" s="67">
        <f t="shared" si="53"/>
        <v>414548593.75120002</v>
      </c>
      <c r="N243" s="66"/>
      <c r="O243" s="177"/>
      <c r="P243" s="68">
        <v>20</v>
      </c>
      <c r="Q243" s="177"/>
      <c r="R243" s="62" t="s">
        <v>343</v>
      </c>
      <c r="S243" s="62">
        <v>50839642.432300001</v>
      </c>
      <c r="T243" s="62">
        <v>0</v>
      </c>
      <c r="U243" s="62">
        <v>50450493.873000003</v>
      </c>
      <c r="V243" s="62">
        <v>5298792.7774</v>
      </c>
      <c r="W243" s="62">
        <v>3038704.0891999998</v>
      </c>
      <c r="X243" s="62">
        <v>0</v>
      </c>
      <c r="Y243" s="62">
        <f t="shared" si="59"/>
        <v>3038704.0891999998</v>
      </c>
      <c r="Z243" s="62">
        <v>163444491.41679999</v>
      </c>
      <c r="AA243" s="67">
        <f t="shared" si="54"/>
        <v>273072124.5887</v>
      </c>
    </row>
    <row r="244" spans="1:27" ht="24.9" customHeight="1">
      <c r="A244" s="175"/>
      <c r="B244" s="177"/>
      <c r="C244" s="58">
        <v>3</v>
      </c>
      <c r="D244" s="62" t="s">
        <v>605</v>
      </c>
      <c r="E244" s="62">
        <v>49509827.987499997</v>
      </c>
      <c r="F244" s="62">
        <v>0</v>
      </c>
      <c r="G244" s="62">
        <v>49130858.401699997</v>
      </c>
      <c r="H244" s="62">
        <v>6764608.4448999995</v>
      </c>
      <c r="I244" s="62">
        <v>2959220.5917000002</v>
      </c>
      <c r="J244" s="62">
        <f t="shared" si="65"/>
        <v>1479610.2958500001</v>
      </c>
      <c r="K244" s="62">
        <f t="shared" si="63"/>
        <v>1479610.2958500001</v>
      </c>
      <c r="L244" s="75">
        <v>163806120.18520001</v>
      </c>
      <c r="M244" s="67">
        <f t="shared" si="53"/>
        <v>270691025.31515002</v>
      </c>
      <c r="N244" s="66"/>
      <c r="O244" s="177"/>
      <c r="P244" s="68">
        <v>21</v>
      </c>
      <c r="Q244" s="177"/>
      <c r="R244" s="62" t="s">
        <v>606</v>
      </c>
      <c r="S244" s="62">
        <v>55006577.065399997</v>
      </c>
      <c r="T244" s="62">
        <v>0</v>
      </c>
      <c r="U244" s="62">
        <v>54585532.990599997</v>
      </c>
      <c r="V244" s="62">
        <v>5565556.8150000004</v>
      </c>
      <c r="W244" s="62">
        <v>3287763.3017000002</v>
      </c>
      <c r="X244" s="62">
        <v>0</v>
      </c>
      <c r="Y244" s="62">
        <f t="shared" si="59"/>
        <v>3287763.3017000002</v>
      </c>
      <c r="Z244" s="62">
        <v>172699220.57589999</v>
      </c>
      <c r="AA244" s="67">
        <f t="shared" si="54"/>
        <v>291144650.74860001</v>
      </c>
    </row>
    <row r="245" spans="1:27" ht="24.9" customHeight="1">
      <c r="A245" s="175"/>
      <c r="B245" s="177"/>
      <c r="C245" s="58">
        <v>4</v>
      </c>
      <c r="D245" s="62" t="s">
        <v>607</v>
      </c>
      <c r="E245" s="62">
        <v>50971826.641999997</v>
      </c>
      <c r="F245" s="62">
        <v>0</v>
      </c>
      <c r="G245" s="62">
        <v>50581666.287799999</v>
      </c>
      <c r="H245" s="62">
        <v>6919960.6990999999</v>
      </c>
      <c r="I245" s="62">
        <v>3046604.7878999999</v>
      </c>
      <c r="J245" s="62">
        <f t="shared" si="65"/>
        <v>1523302.3939499999</v>
      </c>
      <c r="K245" s="62">
        <f t="shared" si="63"/>
        <v>1523302.3939499999</v>
      </c>
      <c r="L245" s="75">
        <v>169195688.6225</v>
      </c>
      <c r="M245" s="67">
        <f t="shared" si="53"/>
        <v>279192444.64534998</v>
      </c>
      <c r="N245" s="66"/>
      <c r="O245" s="177"/>
      <c r="P245" s="68">
        <v>22</v>
      </c>
      <c r="Q245" s="177"/>
      <c r="R245" s="62" t="s">
        <v>608</v>
      </c>
      <c r="S245" s="62">
        <v>49927591.796999998</v>
      </c>
      <c r="T245" s="62">
        <v>0</v>
      </c>
      <c r="U245" s="62">
        <v>49545424.466799997</v>
      </c>
      <c r="V245" s="62">
        <v>5118160.9172999999</v>
      </c>
      <c r="W245" s="62">
        <v>2984190.4879000001</v>
      </c>
      <c r="X245" s="62">
        <v>0</v>
      </c>
      <c r="Y245" s="62">
        <f t="shared" si="59"/>
        <v>2984190.4879000001</v>
      </c>
      <c r="Z245" s="62">
        <v>157177908.56580001</v>
      </c>
      <c r="AA245" s="67">
        <f t="shared" si="54"/>
        <v>264753276.23480001</v>
      </c>
    </row>
    <row r="246" spans="1:27" ht="24.9" customHeight="1">
      <c r="A246" s="175"/>
      <c r="B246" s="177"/>
      <c r="C246" s="58">
        <v>5</v>
      </c>
      <c r="D246" s="62" t="s">
        <v>609</v>
      </c>
      <c r="E246" s="62">
        <v>61030856.859099999</v>
      </c>
      <c r="F246" s="62">
        <v>0</v>
      </c>
      <c r="G246" s="62">
        <v>60563700.347400002</v>
      </c>
      <c r="H246" s="62">
        <v>7455381.4243000001</v>
      </c>
      <c r="I246" s="62">
        <v>3647836.7162000001</v>
      </c>
      <c r="J246" s="62">
        <f t="shared" si="65"/>
        <v>1823918.3581000001</v>
      </c>
      <c r="K246" s="62">
        <f t="shared" si="63"/>
        <v>1823918.3581000001</v>
      </c>
      <c r="L246" s="75">
        <v>187770807.82710001</v>
      </c>
      <c r="M246" s="67">
        <f t="shared" si="53"/>
        <v>318644664.81599998</v>
      </c>
      <c r="N246" s="66"/>
      <c r="O246" s="177"/>
      <c r="P246" s="68">
        <v>23</v>
      </c>
      <c r="Q246" s="177"/>
      <c r="R246" s="62" t="s">
        <v>610</v>
      </c>
      <c r="S246" s="62">
        <v>61392980.489200003</v>
      </c>
      <c r="T246" s="62">
        <v>0</v>
      </c>
      <c r="U246" s="62">
        <v>60923052.126900002</v>
      </c>
      <c r="V246" s="62">
        <v>6094369.8673999999</v>
      </c>
      <c r="W246" s="62">
        <v>3669480.9785000002</v>
      </c>
      <c r="X246" s="62">
        <v>0</v>
      </c>
      <c r="Y246" s="62">
        <f t="shared" si="59"/>
        <v>3669480.9785000002</v>
      </c>
      <c r="Z246" s="62">
        <v>191045102.65040001</v>
      </c>
      <c r="AA246" s="67">
        <f t="shared" si="54"/>
        <v>323124986.1124</v>
      </c>
    </row>
    <row r="247" spans="1:27" ht="24.9" customHeight="1">
      <c r="A247" s="175"/>
      <c r="B247" s="177"/>
      <c r="C247" s="58">
        <v>6</v>
      </c>
      <c r="D247" s="62" t="s">
        <v>611</v>
      </c>
      <c r="E247" s="62">
        <v>51874021.936800003</v>
      </c>
      <c r="F247" s="62">
        <v>0</v>
      </c>
      <c r="G247" s="62">
        <v>51476955.7905</v>
      </c>
      <c r="H247" s="62">
        <v>6991859.2631000001</v>
      </c>
      <c r="I247" s="62">
        <v>3100529.3317999998</v>
      </c>
      <c r="J247" s="62">
        <f t="shared" si="65"/>
        <v>1550264.6658999999</v>
      </c>
      <c r="K247" s="62">
        <f t="shared" si="63"/>
        <v>1550264.6658999999</v>
      </c>
      <c r="L247" s="75">
        <v>171690034.34560001</v>
      </c>
      <c r="M247" s="67">
        <f t="shared" si="53"/>
        <v>283583136.00190002</v>
      </c>
      <c r="N247" s="66"/>
      <c r="O247" s="177"/>
      <c r="P247" s="68">
        <v>24</v>
      </c>
      <c r="Q247" s="177"/>
      <c r="R247" s="62" t="s">
        <v>612</v>
      </c>
      <c r="S247" s="62">
        <v>50910958.212499999</v>
      </c>
      <c r="T247" s="62">
        <v>0</v>
      </c>
      <c r="U247" s="62">
        <v>50521263.771499999</v>
      </c>
      <c r="V247" s="62">
        <v>5265743.3452000003</v>
      </c>
      <c r="W247" s="62">
        <v>3042966.6595000001</v>
      </c>
      <c r="X247" s="62">
        <v>0</v>
      </c>
      <c r="Y247" s="62">
        <f t="shared" si="59"/>
        <v>3042966.6595000001</v>
      </c>
      <c r="Z247" s="62">
        <v>162297921.78490001</v>
      </c>
      <c r="AA247" s="67">
        <f t="shared" si="54"/>
        <v>272038853.77359998</v>
      </c>
    </row>
    <row r="248" spans="1:27" ht="24.9" customHeight="1">
      <c r="A248" s="175"/>
      <c r="B248" s="177"/>
      <c r="C248" s="58">
        <v>7</v>
      </c>
      <c r="D248" s="62" t="s">
        <v>613</v>
      </c>
      <c r="E248" s="62">
        <v>51921734.7764</v>
      </c>
      <c r="F248" s="62">
        <v>0</v>
      </c>
      <c r="G248" s="62">
        <v>51524303.415399998</v>
      </c>
      <c r="H248" s="62">
        <v>6645792.0834999997</v>
      </c>
      <c r="I248" s="62">
        <v>3103381.1458000001</v>
      </c>
      <c r="J248" s="62">
        <f t="shared" si="65"/>
        <v>1551690.5729</v>
      </c>
      <c r="K248" s="62">
        <f t="shared" si="63"/>
        <v>1551690.5729</v>
      </c>
      <c r="L248" s="75">
        <v>159684075.6444</v>
      </c>
      <c r="M248" s="67">
        <f t="shared" si="53"/>
        <v>271327596.49260002</v>
      </c>
      <c r="N248" s="66"/>
      <c r="O248" s="177"/>
      <c r="P248" s="68">
        <v>25</v>
      </c>
      <c r="Q248" s="177"/>
      <c r="R248" s="62" t="s">
        <v>614</v>
      </c>
      <c r="S248" s="62">
        <v>67074553.928099997</v>
      </c>
      <c r="T248" s="62">
        <v>0</v>
      </c>
      <c r="U248" s="62">
        <v>66561136.351300001</v>
      </c>
      <c r="V248" s="62">
        <v>5460531.3419000003</v>
      </c>
      <c r="W248" s="62">
        <v>4009070.7083000001</v>
      </c>
      <c r="X248" s="62">
        <v>0</v>
      </c>
      <c r="Y248" s="62">
        <f t="shared" si="59"/>
        <v>4009070.7083000001</v>
      </c>
      <c r="Z248" s="62">
        <v>169055617.34830001</v>
      </c>
      <c r="AA248" s="67">
        <f t="shared" si="54"/>
        <v>312160909.67790002</v>
      </c>
    </row>
    <row r="249" spans="1:27" ht="24.9" customHeight="1">
      <c r="A249" s="175"/>
      <c r="B249" s="177"/>
      <c r="C249" s="58">
        <v>8</v>
      </c>
      <c r="D249" s="62" t="s">
        <v>615</v>
      </c>
      <c r="E249" s="62">
        <v>60233540.948299997</v>
      </c>
      <c r="F249" s="62">
        <v>0</v>
      </c>
      <c r="G249" s="62">
        <v>59772487.436499998</v>
      </c>
      <c r="H249" s="62">
        <v>7214926.3285999997</v>
      </c>
      <c r="I249" s="62">
        <v>3600180.8514999999</v>
      </c>
      <c r="J249" s="62">
        <f t="shared" si="65"/>
        <v>1800090.4257499999</v>
      </c>
      <c r="K249" s="62">
        <f t="shared" si="63"/>
        <v>1800090.4257499999</v>
      </c>
      <c r="L249" s="75">
        <v>179428803.38850001</v>
      </c>
      <c r="M249" s="67">
        <f t="shared" si="53"/>
        <v>308449848.52765</v>
      </c>
      <c r="N249" s="66"/>
      <c r="O249" s="177"/>
      <c r="P249" s="68">
        <v>26</v>
      </c>
      <c r="Q249" s="177"/>
      <c r="R249" s="62" t="s">
        <v>616</v>
      </c>
      <c r="S249" s="62">
        <v>45910968.216600001</v>
      </c>
      <c r="T249" s="62">
        <v>0</v>
      </c>
      <c r="U249" s="62">
        <v>45559545.856399998</v>
      </c>
      <c r="V249" s="62">
        <v>4823925.7843000004</v>
      </c>
      <c r="W249" s="62">
        <v>2744115.4221999999</v>
      </c>
      <c r="X249" s="62">
        <v>0</v>
      </c>
      <c r="Y249" s="62">
        <f t="shared" si="59"/>
        <v>2744115.4221999999</v>
      </c>
      <c r="Z249" s="62">
        <v>146970136.59810001</v>
      </c>
      <c r="AA249" s="67">
        <f t="shared" si="54"/>
        <v>246008691.87760001</v>
      </c>
    </row>
    <row r="250" spans="1:27" ht="24.9" customHeight="1">
      <c r="A250" s="175"/>
      <c r="B250" s="177"/>
      <c r="C250" s="58">
        <v>9</v>
      </c>
      <c r="D250" s="62" t="s">
        <v>617</v>
      </c>
      <c r="E250" s="62">
        <v>66294404.955399998</v>
      </c>
      <c r="F250" s="62">
        <v>0</v>
      </c>
      <c r="G250" s="62">
        <v>65786958.975400001</v>
      </c>
      <c r="H250" s="62">
        <v>7786185.6545000002</v>
      </c>
      <c r="I250" s="62">
        <v>3962440.9180000001</v>
      </c>
      <c r="J250" s="62">
        <f t="shared" si="65"/>
        <v>1981220.459</v>
      </c>
      <c r="K250" s="62">
        <f t="shared" si="63"/>
        <v>1981220.459</v>
      </c>
      <c r="L250" s="75">
        <v>199247255.6367</v>
      </c>
      <c r="M250" s="67">
        <f t="shared" si="53"/>
        <v>341096025.68099999</v>
      </c>
      <c r="N250" s="66"/>
      <c r="O250" s="177"/>
      <c r="P250" s="68">
        <v>27</v>
      </c>
      <c r="Q250" s="177"/>
      <c r="R250" s="62" t="s">
        <v>618</v>
      </c>
      <c r="S250" s="62">
        <v>55531505.131800003</v>
      </c>
      <c r="T250" s="62">
        <v>0</v>
      </c>
      <c r="U250" s="62">
        <v>55106443.031000003</v>
      </c>
      <c r="V250" s="62">
        <v>5434532.3075999999</v>
      </c>
      <c r="W250" s="62">
        <v>3319138.4449</v>
      </c>
      <c r="X250" s="62">
        <v>0</v>
      </c>
      <c r="Y250" s="62">
        <f t="shared" si="59"/>
        <v>3319138.4449</v>
      </c>
      <c r="Z250" s="62">
        <v>168153644.11809999</v>
      </c>
      <c r="AA250" s="67">
        <f t="shared" si="54"/>
        <v>287545263.0334</v>
      </c>
    </row>
    <row r="251" spans="1:27" ht="24.9" customHeight="1">
      <c r="A251" s="175"/>
      <c r="B251" s="177"/>
      <c r="C251" s="58">
        <v>10</v>
      </c>
      <c r="D251" s="62" t="s">
        <v>619</v>
      </c>
      <c r="E251" s="62">
        <v>48238907.938699998</v>
      </c>
      <c r="F251" s="62">
        <v>0</v>
      </c>
      <c r="G251" s="62">
        <v>47869666.523400001</v>
      </c>
      <c r="H251" s="62">
        <v>6369797.2264999999</v>
      </c>
      <c r="I251" s="62">
        <v>2883257.2338999999</v>
      </c>
      <c r="J251" s="62">
        <f t="shared" si="65"/>
        <v>1441628.6169499999</v>
      </c>
      <c r="K251" s="62">
        <f t="shared" si="63"/>
        <v>1441628.6169499999</v>
      </c>
      <c r="L251" s="75">
        <v>150109105.67050001</v>
      </c>
      <c r="M251" s="67">
        <f t="shared" si="53"/>
        <v>254029105.97604999</v>
      </c>
      <c r="N251" s="66"/>
      <c r="O251" s="177"/>
      <c r="P251" s="68">
        <v>28</v>
      </c>
      <c r="Q251" s="177"/>
      <c r="R251" s="62" t="s">
        <v>620</v>
      </c>
      <c r="S251" s="62">
        <v>55709558.845200002</v>
      </c>
      <c r="T251" s="62">
        <v>0</v>
      </c>
      <c r="U251" s="62">
        <v>55283133.844499998</v>
      </c>
      <c r="V251" s="62">
        <v>5621096.6847999999</v>
      </c>
      <c r="W251" s="62">
        <v>3329780.7807</v>
      </c>
      <c r="X251" s="62">
        <v>0</v>
      </c>
      <c r="Y251" s="62">
        <f t="shared" si="59"/>
        <v>3329780.7807</v>
      </c>
      <c r="Z251" s="62">
        <v>174626041.20989999</v>
      </c>
      <c r="AA251" s="67">
        <f t="shared" si="54"/>
        <v>294569611.36510003</v>
      </c>
    </row>
    <row r="252" spans="1:27" ht="24.9" customHeight="1">
      <c r="A252" s="175"/>
      <c r="B252" s="177"/>
      <c r="C252" s="58">
        <v>11</v>
      </c>
      <c r="D252" s="62" t="s">
        <v>621</v>
      </c>
      <c r="E252" s="62">
        <v>82772586.262199998</v>
      </c>
      <c r="F252" s="62">
        <v>0</v>
      </c>
      <c r="G252" s="62">
        <v>82139009.172600001</v>
      </c>
      <c r="H252" s="62">
        <v>9706472.7772000004</v>
      </c>
      <c r="I252" s="62">
        <v>4947347.8630999997</v>
      </c>
      <c r="J252" s="62">
        <f t="shared" si="65"/>
        <v>2473673.9315499999</v>
      </c>
      <c r="K252" s="62">
        <f t="shared" si="63"/>
        <v>2473673.9315499999</v>
      </c>
      <c r="L252" s="75">
        <v>265866944.66280001</v>
      </c>
      <c r="M252" s="67">
        <f t="shared" si="53"/>
        <v>442958686.80634999</v>
      </c>
      <c r="N252" s="66"/>
      <c r="O252" s="177"/>
      <c r="P252" s="68">
        <v>29</v>
      </c>
      <c r="Q252" s="177"/>
      <c r="R252" s="62" t="s">
        <v>622</v>
      </c>
      <c r="S252" s="62">
        <v>49092689.018700004</v>
      </c>
      <c r="T252" s="62">
        <v>0</v>
      </c>
      <c r="U252" s="62">
        <v>48716912.394699998</v>
      </c>
      <c r="V252" s="62">
        <v>5117054.1043999996</v>
      </c>
      <c r="W252" s="62">
        <v>2934288.0424000002</v>
      </c>
      <c r="X252" s="62">
        <v>0</v>
      </c>
      <c r="Y252" s="62">
        <f t="shared" si="59"/>
        <v>2934288.0424000002</v>
      </c>
      <c r="Z252" s="62">
        <v>157139510.38659999</v>
      </c>
      <c r="AA252" s="67">
        <f t="shared" si="54"/>
        <v>263000453.94679999</v>
      </c>
    </row>
    <row r="253" spans="1:27" ht="24.9" customHeight="1">
      <c r="A253" s="175"/>
      <c r="B253" s="177"/>
      <c r="C253" s="58">
        <v>12</v>
      </c>
      <c r="D253" s="62" t="s">
        <v>623</v>
      </c>
      <c r="E253" s="62">
        <v>85186159.830699995</v>
      </c>
      <c r="F253" s="62">
        <v>0</v>
      </c>
      <c r="G253" s="62">
        <v>84534108.207599998</v>
      </c>
      <c r="H253" s="62">
        <v>9745930.6559999995</v>
      </c>
      <c r="I253" s="62">
        <v>5091608.0411</v>
      </c>
      <c r="J253" s="62">
        <f t="shared" si="65"/>
        <v>2545804.02055</v>
      </c>
      <c r="K253" s="62">
        <f t="shared" si="63"/>
        <v>2545804.02055</v>
      </c>
      <c r="L253" s="75">
        <v>267235839.7525</v>
      </c>
      <c r="M253" s="67">
        <f t="shared" si="53"/>
        <v>449247842.46735001</v>
      </c>
      <c r="N253" s="66"/>
      <c r="O253" s="178"/>
      <c r="P253" s="68">
        <v>30</v>
      </c>
      <c r="Q253" s="178"/>
      <c r="R253" s="62" t="s">
        <v>624</v>
      </c>
      <c r="S253" s="62">
        <v>54619292.219300002</v>
      </c>
      <c r="T253" s="62">
        <v>0</v>
      </c>
      <c r="U253" s="62">
        <v>54201212.589699998</v>
      </c>
      <c r="V253" s="62">
        <v>5710493.9601999996</v>
      </c>
      <c r="W253" s="62">
        <v>3264615.1442999998</v>
      </c>
      <c r="X253" s="62">
        <v>0</v>
      </c>
      <c r="Y253" s="62">
        <f t="shared" si="59"/>
        <v>3264615.1442999998</v>
      </c>
      <c r="Z253" s="62">
        <v>177727462.14660001</v>
      </c>
      <c r="AA253" s="67">
        <f t="shared" si="54"/>
        <v>295523076.06010002</v>
      </c>
    </row>
    <row r="254" spans="1:27" ht="24.9" customHeight="1">
      <c r="A254" s="175"/>
      <c r="B254" s="177"/>
      <c r="C254" s="58">
        <v>13</v>
      </c>
      <c r="D254" s="62" t="s">
        <v>625</v>
      </c>
      <c r="E254" s="62">
        <v>66769531.338500001</v>
      </c>
      <c r="F254" s="62">
        <v>0</v>
      </c>
      <c r="G254" s="62">
        <v>66258448.536200002</v>
      </c>
      <c r="H254" s="62">
        <v>7621359.0821000002</v>
      </c>
      <c r="I254" s="62">
        <v>3990839.3963000001</v>
      </c>
      <c r="J254" s="62">
        <f t="shared" si="65"/>
        <v>1995419.6981500001</v>
      </c>
      <c r="K254" s="62">
        <f t="shared" si="63"/>
        <v>1995419.6981500001</v>
      </c>
      <c r="L254" s="75">
        <v>193528998.78510001</v>
      </c>
      <c r="M254" s="67">
        <f t="shared" si="53"/>
        <v>336173757.44005001</v>
      </c>
      <c r="N254" s="66"/>
      <c r="O254" s="58"/>
      <c r="P254" s="171" t="s">
        <v>626</v>
      </c>
      <c r="Q254" s="172"/>
      <c r="R254" s="63"/>
      <c r="S254" s="63">
        <f t="shared" ref="S254:W254" si="66">SUM(S224:S253)</f>
        <v>1556554162.0174999</v>
      </c>
      <c r="T254" s="63">
        <f t="shared" si="66"/>
        <v>0</v>
      </c>
      <c r="U254" s="63">
        <f t="shared" si="66"/>
        <v>1544639624.8453</v>
      </c>
      <c r="V254" s="63">
        <f t="shared" si="66"/>
        <v>157177664.0557</v>
      </c>
      <c r="W254" s="63">
        <f t="shared" si="66"/>
        <v>93035813.606000006</v>
      </c>
      <c r="X254" s="63">
        <f t="shared" ref="X254" si="67">SUM(X224:X253)</f>
        <v>0</v>
      </c>
      <c r="Y254" s="63">
        <f t="shared" si="59"/>
        <v>93035813.606000006</v>
      </c>
      <c r="Z254" s="63">
        <f>SUM(Z224:Z253)</f>
        <v>4841369680.7656002</v>
      </c>
      <c r="AA254" s="63">
        <f>SUM(AA224:AA253)</f>
        <v>8192776945.2901001</v>
      </c>
    </row>
    <row r="255" spans="1:27" ht="24.9" customHeight="1">
      <c r="A255" s="175"/>
      <c r="B255" s="177"/>
      <c r="C255" s="58">
        <v>14</v>
      </c>
      <c r="D255" s="62" t="s">
        <v>627</v>
      </c>
      <c r="E255" s="62">
        <v>63676446.920199998</v>
      </c>
      <c r="F255" s="62">
        <v>0</v>
      </c>
      <c r="G255" s="62">
        <v>63189039.920599997</v>
      </c>
      <c r="H255" s="62">
        <v>7301844.3432</v>
      </c>
      <c r="I255" s="62">
        <v>3805964.6052000001</v>
      </c>
      <c r="J255" s="62">
        <f t="shared" si="65"/>
        <v>1902982.3026000001</v>
      </c>
      <c r="K255" s="62">
        <f t="shared" si="63"/>
        <v>1902982.3026000001</v>
      </c>
      <c r="L255" s="75">
        <v>182444212.40369999</v>
      </c>
      <c r="M255" s="67">
        <f t="shared" si="53"/>
        <v>318514525.89029998</v>
      </c>
      <c r="N255" s="66"/>
      <c r="O255" s="176">
        <v>30</v>
      </c>
      <c r="P255" s="68">
        <v>1</v>
      </c>
      <c r="Q255" s="176" t="s">
        <v>115</v>
      </c>
      <c r="R255" s="62" t="s">
        <v>628</v>
      </c>
      <c r="S255" s="62">
        <v>53755766.897399999</v>
      </c>
      <c r="T255" s="62">
        <v>0</v>
      </c>
      <c r="U255" s="62">
        <v>53344297.063199997</v>
      </c>
      <c r="V255" s="62">
        <v>6858305.6551999999</v>
      </c>
      <c r="W255" s="62">
        <v>3213001.9188000001</v>
      </c>
      <c r="X255" s="62">
        <v>0</v>
      </c>
      <c r="Y255" s="62">
        <f t="shared" si="59"/>
        <v>3213001.9188000001</v>
      </c>
      <c r="Z255" s="62">
        <v>221903257.23010001</v>
      </c>
      <c r="AA255" s="67">
        <f t="shared" si="54"/>
        <v>339074628.7647</v>
      </c>
    </row>
    <row r="256" spans="1:27" ht="24.9" customHeight="1">
      <c r="A256" s="175"/>
      <c r="B256" s="177"/>
      <c r="C256" s="58">
        <v>15</v>
      </c>
      <c r="D256" s="62" t="s">
        <v>629</v>
      </c>
      <c r="E256" s="62">
        <v>69497602.5044</v>
      </c>
      <c r="F256" s="62">
        <v>0</v>
      </c>
      <c r="G256" s="62">
        <v>68965637.868300006</v>
      </c>
      <c r="H256" s="62">
        <v>7097161.4393999996</v>
      </c>
      <c r="I256" s="62">
        <v>4153897.2111</v>
      </c>
      <c r="J256" s="62">
        <f t="shared" si="65"/>
        <v>2076948.60555</v>
      </c>
      <c r="K256" s="62">
        <f t="shared" si="63"/>
        <v>2076948.60555</v>
      </c>
      <c r="L256" s="75">
        <v>175343237.11790001</v>
      </c>
      <c r="M256" s="67">
        <f t="shared" si="53"/>
        <v>322980587.53555</v>
      </c>
      <c r="N256" s="66"/>
      <c r="O256" s="177"/>
      <c r="P256" s="68">
        <v>2</v>
      </c>
      <c r="Q256" s="177"/>
      <c r="R256" s="62" t="s">
        <v>630</v>
      </c>
      <c r="S256" s="62">
        <v>62426481.764300004</v>
      </c>
      <c r="T256" s="62">
        <v>0</v>
      </c>
      <c r="U256" s="62">
        <v>61948642.537299998</v>
      </c>
      <c r="V256" s="62">
        <v>7712610.2359999996</v>
      </c>
      <c r="W256" s="62">
        <v>3731253.7289999998</v>
      </c>
      <c r="X256" s="62">
        <v>0</v>
      </c>
      <c r="Y256" s="62">
        <f t="shared" si="59"/>
        <v>3731253.7289999998</v>
      </c>
      <c r="Z256" s="62">
        <v>251541275.85389999</v>
      </c>
      <c r="AA256" s="67">
        <f t="shared" si="54"/>
        <v>387360264.12050003</v>
      </c>
    </row>
    <row r="257" spans="1:27" ht="24.9" customHeight="1">
      <c r="A257" s="175"/>
      <c r="B257" s="177"/>
      <c r="C257" s="58">
        <v>16</v>
      </c>
      <c r="D257" s="62" t="s">
        <v>631</v>
      </c>
      <c r="E257" s="62">
        <v>60963834.394699998</v>
      </c>
      <c r="F257" s="62">
        <v>0</v>
      </c>
      <c r="G257" s="62">
        <v>60497190.901699997</v>
      </c>
      <c r="H257" s="62">
        <v>7307776.8602</v>
      </c>
      <c r="I257" s="62">
        <v>3643830.7588999998</v>
      </c>
      <c r="J257" s="62">
        <f t="shared" si="65"/>
        <v>1821915.3794499999</v>
      </c>
      <c r="K257" s="62">
        <f t="shared" si="63"/>
        <v>1821915.3794499999</v>
      </c>
      <c r="L257" s="75">
        <v>182650026.6444</v>
      </c>
      <c r="M257" s="67">
        <f t="shared" si="53"/>
        <v>313240744.18045002</v>
      </c>
      <c r="N257" s="66"/>
      <c r="O257" s="177"/>
      <c r="P257" s="68">
        <v>3</v>
      </c>
      <c r="Q257" s="177"/>
      <c r="R257" s="62" t="s">
        <v>632</v>
      </c>
      <c r="S257" s="62">
        <v>62183597.134900004</v>
      </c>
      <c r="T257" s="62">
        <v>0</v>
      </c>
      <c r="U257" s="62">
        <v>61707617.051700003</v>
      </c>
      <c r="V257" s="62">
        <v>7251545.1993000004</v>
      </c>
      <c r="W257" s="62">
        <v>3716736.4254999999</v>
      </c>
      <c r="X257" s="62">
        <v>0</v>
      </c>
      <c r="Y257" s="62">
        <f t="shared" si="59"/>
        <v>3716736.4254999999</v>
      </c>
      <c r="Z257" s="62">
        <v>235545746.3303</v>
      </c>
      <c r="AA257" s="67">
        <f t="shared" si="54"/>
        <v>370405242.14170003</v>
      </c>
    </row>
    <row r="258" spans="1:27" ht="24.9" customHeight="1">
      <c r="A258" s="175"/>
      <c r="B258" s="177"/>
      <c r="C258" s="58">
        <v>17</v>
      </c>
      <c r="D258" s="62" t="s">
        <v>633</v>
      </c>
      <c r="E258" s="62">
        <v>49998622.3081</v>
      </c>
      <c r="F258" s="62">
        <v>0</v>
      </c>
      <c r="G258" s="62">
        <v>49615911.279700004</v>
      </c>
      <c r="H258" s="62">
        <v>6676926.7293999996</v>
      </c>
      <c r="I258" s="62">
        <v>2988436.0076000001</v>
      </c>
      <c r="J258" s="62">
        <f t="shared" si="65"/>
        <v>1494218.0038000001</v>
      </c>
      <c r="K258" s="62">
        <f t="shared" si="63"/>
        <v>1494218.0038000001</v>
      </c>
      <c r="L258" s="75">
        <v>160764216.42629999</v>
      </c>
      <c r="M258" s="67">
        <f t="shared" si="53"/>
        <v>268549894.74730003</v>
      </c>
      <c r="N258" s="66"/>
      <c r="O258" s="177"/>
      <c r="P258" s="68">
        <v>4</v>
      </c>
      <c r="Q258" s="177"/>
      <c r="R258" s="62" t="s">
        <v>634</v>
      </c>
      <c r="S258" s="62">
        <v>66622408.089299999</v>
      </c>
      <c r="T258" s="62">
        <v>0</v>
      </c>
      <c r="U258" s="62">
        <v>66112451.4318</v>
      </c>
      <c r="V258" s="62">
        <v>6599521.7384000001</v>
      </c>
      <c r="W258" s="62">
        <v>3982045.7856999999</v>
      </c>
      <c r="X258" s="62">
        <v>0</v>
      </c>
      <c r="Y258" s="62">
        <f t="shared" si="59"/>
        <v>3982045.7856999999</v>
      </c>
      <c r="Z258" s="62">
        <v>212925378.9434</v>
      </c>
      <c r="AA258" s="67">
        <f t="shared" si="54"/>
        <v>356241805.98860002</v>
      </c>
    </row>
    <row r="259" spans="1:27" ht="24.9" customHeight="1">
      <c r="A259" s="175"/>
      <c r="B259" s="178"/>
      <c r="C259" s="58">
        <v>18</v>
      </c>
      <c r="D259" s="62" t="s">
        <v>635</v>
      </c>
      <c r="E259" s="62">
        <v>62218241.291299999</v>
      </c>
      <c r="F259" s="62">
        <v>0</v>
      </c>
      <c r="G259" s="62">
        <v>61741996.026699997</v>
      </c>
      <c r="H259" s="62">
        <v>6936197.6438999996</v>
      </c>
      <c r="I259" s="62">
        <v>3718807.1195</v>
      </c>
      <c r="J259" s="62">
        <f t="shared" si="65"/>
        <v>1859403.55975</v>
      </c>
      <c r="K259" s="62">
        <f t="shared" si="63"/>
        <v>1859403.55975</v>
      </c>
      <c r="L259" s="75">
        <v>169758989.91190001</v>
      </c>
      <c r="M259" s="67">
        <f t="shared" si="53"/>
        <v>302514828.43355</v>
      </c>
      <c r="N259" s="66"/>
      <c r="O259" s="177"/>
      <c r="P259" s="68">
        <v>5</v>
      </c>
      <c r="Q259" s="177"/>
      <c r="R259" s="62" t="s">
        <v>636</v>
      </c>
      <c r="S259" s="62">
        <v>67595116.272</v>
      </c>
      <c r="T259" s="62">
        <v>0</v>
      </c>
      <c r="U259" s="62">
        <v>67077714.086400002</v>
      </c>
      <c r="V259" s="62">
        <v>8489747.8235999998</v>
      </c>
      <c r="W259" s="62">
        <v>4040184.9108000002</v>
      </c>
      <c r="X259" s="62">
        <v>0</v>
      </c>
      <c r="Y259" s="62">
        <f t="shared" si="59"/>
        <v>4040184.9108000002</v>
      </c>
      <c r="Z259" s="62">
        <v>278502173.42150003</v>
      </c>
      <c r="AA259" s="67">
        <f t="shared" si="54"/>
        <v>425704936.51429999</v>
      </c>
    </row>
    <row r="260" spans="1:27" ht="24.9" customHeight="1">
      <c r="A260" s="58"/>
      <c r="B260" s="170" t="s">
        <v>601</v>
      </c>
      <c r="C260" s="171"/>
      <c r="D260" s="63"/>
      <c r="E260" s="63">
        <f>SUM(E242:E259)</f>
        <v>1134754282.6104</v>
      </c>
      <c r="F260" s="63">
        <f t="shared" ref="F260:M260" si="68">SUM(F242:F259)</f>
        <v>0</v>
      </c>
      <c r="G260" s="63">
        <f t="shared" si="68"/>
        <v>1126068383.7117</v>
      </c>
      <c r="H260" s="63">
        <f t="shared" si="68"/>
        <v>136403341.36410001</v>
      </c>
      <c r="I260" s="63">
        <f t="shared" si="68"/>
        <v>67824679.989700004</v>
      </c>
      <c r="J260" s="63">
        <f t="shared" si="68"/>
        <v>33912339.994850002</v>
      </c>
      <c r="K260" s="63">
        <f t="shared" si="68"/>
        <v>33912339.994850002</v>
      </c>
      <c r="L260" s="63">
        <f t="shared" si="68"/>
        <v>3456422847.1188002</v>
      </c>
      <c r="M260" s="63">
        <f t="shared" si="68"/>
        <v>5887561194.7998505</v>
      </c>
      <c r="N260" s="66"/>
      <c r="O260" s="177"/>
      <c r="P260" s="68">
        <v>6</v>
      </c>
      <c r="Q260" s="177"/>
      <c r="R260" s="62" t="s">
        <v>637</v>
      </c>
      <c r="S260" s="62">
        <v>69474020.444700003</v>
      </c>
      <c r="T260" s="62">
        <v>0</v>
      </c>
      <c r="U260" s="62">
        <v>68942236.315799996</v>
      </c>
      <c r="V260" s="62">
        <v>8768908.1653000005</v>
      </c>
      <c r="W260" s="62">
        <v>4152487.7028000001</v>
      </c>
      <c r="X260" s="62">
        <v>0</v>
      </c>
      <c r="Y260" s="62">
        <f t="shared" si="59"/>
        <v>4152487.7028000001</v>
      </c>
      <c r="Z260" s="62">
        <v>288186962.18800002</v>
      </c>
      <c r="AA260" s="67">
        <f t="shared" si="54"/>
        <v>439524614.81660002</v>
      </c>
    </row>
    <row r="261" spans="1:27" ht="24.9" customHeight="1">
      <c r="A261" s="175">
        <v>13</v>
      </c>
      <c r="B261" s="176" t="s">
        <v>638</v>
      </c>
      <c r="C261" s="58">
        <v>1</v>
      </c>
      <c r="D261" s="62" t="s">
        <v>639</v>
      </c>
      <c r="E261" s="62">
        <v>73107757.407000005</v>
      </c>
      <c r="F261" s="62">
        <v>0</v>
      </c>
      <c r="G261" s="62">
        <v>72548159.087599993</v>
      </c>
      <c r="H261" s="62">
        <v>7379723.6200999999</v>
      </c>
      <c r="I261" s="62">
        <v>4369677.4948000005</v>
      </c>
      <c r="J261" s="62">
        <v>0</v>
      </c>
      <c r="K261" s="62">
        <f t="shared" ref="K261:K292" si="69">I261-J261</f>
        <v>4369677.4948000005</v>
      </c>
      <c r="L261" s="75">
        <v>243914366.59029999</v>
      </c>
      <c r="M261" s="67">
        <f t="shared" si="53"/>
        <v>401319684.19980001</v>
      </c>
      <c r="N261" s="66"/>
      <c r="O261" s="177"/>
      <c r="P261" s="68">
        <v>7</v>
      </c>
      <c r="Q261" s="177"/>
      <c r="R261" s="62" t="s">
        <v>640</v>
      </c>
      <c r="S261" s="62">
        <v>75319588.266200006</v>
      </c>
      <c r="T261" s="62">
        <v>0</v>
      </c>
      <c r="U261" s="62">
        <v>74743059.638999999</v>
      </c>
      <c r="V261" s="62">
        <v>9030160.2748000007</v>
      </c>
      <c r="W261" s="62">
        <v>4501879.4371999996</v>
      </c>
      <c r="X261" s="62">
        <v>0</v>
      </c>
      <c r="Y261" s="62">
        <f t="shared" si="59"/>
        <v>4501879.4371999996</v>
      </c>
      <c r="Z261" s="62">
        <v>297250468.41439998</v>
      </c>
      <c r="AA261" s="67">
        <f t="shared" si="54"/>
        <v>460845156.0316</v>
      </c>
    </row>
    <row r="262" spans="1:27" ht="24.9" customHeight="1">
      <c r="A262" s="175"/>
      <c r="B262" s="177"/>
      <c r="C262" s="58">
        <v>2</v>
      </c>
      <c r="D262" s="62" t="s">
        <v>641</v>
      </c>
      <c r="E262" s="62">
        <v>55630063.238399997</v>
      </c>
      <c r="F262" s="62">
        <v>-1E-4</v>
      </c>
      <c r="G262" s="62">
        <v>55204246.731299996</v>
      </c>
      <c r="H262" s="62">
        <v>5604085.8711999999</v>
      </c>
      <c r="I262" s="62">
        <v>3325029.2990000001</v>
      </c>
      <c r="J262" s="62">
        <v>0</v>
      </c>
      <c r="K262" s="62">
        <f t="shared" si="69"/>
        <v>3325029.2990000001</v>
      </c>
      <c r="L262" s="75">
        <v>182312935.6083</v>
      </c>
      <c r="M262" s="67">
        <f t="shared" si="53"/>
        <v>302076360.74809998</v>
      </c>
      <c r="N262" s="66"/>
      <c r="O262" s="177"/>
      <c r="P262" s="68">
        <v>8</v>
      </c>
      <c r="Q262" s="177"/>
      <c r="R262" s="62" t="s">
        <v>642</v>
      </c>
      <c r="S262" s="62">
        <v>55432452.831100002</v>
      </c>
      <c r="T262" s="62">
        <v>0</v>
      </c>
      <c r="U262" s="62">
        <v>55008148.919299997</v>
      </c>
      <c r="V262" s="62">
        <v>7064848.0045999996</v>
      </c>
      <c r="W262" s="62">
        <v>3313218.0525000002</v>
      </c>
      <c r="X262" s="62">
        <v>0</v>
      </c>
      <c r="Y262" s="62">
        <f t="shared" si="59"/>
        <v>3313218.0525000002</v>
      </c>
      <c r="Z262" s="62">
        <v>229068741.4571</v>
      </c>
      <c r="AA262" s="67">
        <f t="shared" si="54"/>
        <v>349887409.26459998</v>
      </c>
    </row>
    <row r="263" spans="1:27" ht="24.9" customHeight="1">
      <c r="A263" s="175"/>
      <c r="B263" s="177"/>
      <c r="C263" s="58">
        <v>3</v>
      </c>
      <c r="D263" s="62" t="s">
        <v>643</v>
      </c>
      <c r="E263" s="62">
        <v>53042483.106799997</v>
      </c>
      <c r="F263" s="62">
        <v>0</v>
      </c>
      <c r="G263" s="62">
        <v>52636473.0546</v>
      </c>
      <c r="H263" s="62">
        <v>4926140.8529000003</v>
      </c>
      <c r="I263" s="62">
        <v>3170368.6847999999</v>
      </c>
      <c r="J263" s="62">
        <v>0</v>
      </c>
      <c r="K263" s="62">
        <f t="shared" si="69"/>
        <v>3170368.6847999999</v>
      </c>
      <c r="L263" s="75">
        <v>158793282.8637</v>
      </c>
      <c r="M263" s="67">
        <f t="shared" si="53"/>
        <v>272568748.56279999</v>
      </c>
      <c r="N263" s="66"/>
      <c r="O263" s="177"/>
      <c r="P263" s="68">
        <v>9</v>
      </c>
      <c r="Q263" s="177"/>
      <c r="R263" s="62" t="s">
        <v>644</v>
      </c>
      <c r="S263" s="62">
        <v>65786623.019299999</v>
      </c>
      <c r="T263" s="62">
        <v>0</v>
      </c>
      <c r="U263" s="62">
        <v>65283063.821400002</v>
      </c>
      <c r="V263" s="62">
        <v>8317892.9895000001</v>
      </c>
      <c r="W263" s="62">
        <v>3932090.6052000001</v>
      </c>
      <c r="X263" s="62">
        <v>0</v>
      </c>
      <c r="Y263" s="62">
        <f t="shared" si="59"/>
        <v>3932090.6052000001</v>
      </c>
      <c r="Z263" s="62">
        <v>272540088.1318</v>
      </c>
      <c r="AA263" s="67">
        <f t="shared" si="54"/>
        <v>415859758.56720001</v>
      </c>
    </row>
    <row r="264" spans="1:27" ht="24.9" customHeight="1">
      <c r="A264" s="175"/>
      <c r="B264" s="177"/>
      <c r="C264" s="58">
        <v>4</v>
      </c>
      <c r="D264" s="62" t="s">
        <v>645</v>
      </c>
      <c r="E264" s="62">
        <v>54769243.413900003</v>
      </c>
      <c r="F264" s="62">
        <v>0</v>
      </c>
      <c r="G264" s="62">
        <v>54350015.993199997</v>
      </c>
      <c r="H264" s="62">
        <v>5490770.3696999997</v>
      </c>
      <c r="I264" s="62">
        <v>3273577.7821999998</v>
      </c>
      <c r="J264" s="62">
        <v>0</v>
      </c>
      <c r="K264" s="62">
        <f t="shared" si="69"/>
        <v>3273577.7821999998</v>
      </c>
      <c r="L264" s="75">
        <v>178381730.0183</v>
      </c>
      <c r="M264" s="67">
        <f t="shared" ref="M264:M327" si="70">E264+F264+G264+H264+K264+L264</f>
        <v>296265337.57730001</v>
      </c>
      <c r="N264" s="66"/>
      <c r="O264" s="177"/>
      <c r="P264" s="68">
        <v>10</v>
      </c>
      <c r="Q264" s="177"/>
      <c r="R264" s="62" t="s">
        <v>646</v>
      </c>
      <c r="S264" s="62">
        <v>68875571.265400007</v>
      </c>
      <c r="T264" s="62">
        <v>0</v>
      </c>
      <c r="U264" s="62">
        <v>68348367.924799994</v>
      </c>
      <c r="V264" s="62">
        <v>8500948.7697999999</v>
      </c>
      <c r="W264" s="62">
        <v>4116718.1757</v>
      </c>
      <c r="X264" s="62">
        <v>0</v>
      </c>
      <c r="Y264" s="62">
        <f t="shared" si="59"/>
        <v>4116718.1757</v>
      </c>
      <c r="Z264" s="62">
        <v>278890762.99529999</v>
      </c>
      <c r="AA264" s="67">
        <f t="shared" ref="AA264:AA327" si="71">S264+T264+U264+V264+Y264+Z264</f>
        <v>428732369.13099998</v>
      </c>
    </row>
    <row r="265" spans="1:27" ht="24.9" customHeight="1">
      <c r="A265" s="175"/>
      <c r="B265" s="177"/>
      <c r="C265" s="58">
        <v>5</v>
      </c>
      <c r="D265" s="62" t="s">
        <v>647</v>
      </c>
      <c r="E265" s="62">
        <v>58011301.708099999</v>
      </c>
      <c r="F265" s="62">
        <v>0</v>
      </c>
      <c r="G265" s="62">
        <v>57567258.1743</v>
      </c>
      <c r="H265" s="62">
        <v>5793173.7817000002</v>
      </c>
      <c r="I265" s="62">
        <v>3467356.7963999999</v>
      </c>
      <c r="J265" s="62">
        <v>0</v>
      </c>
      <c r="K265" s="62">
        <f t="shared" si="69"/>
        <v>3467356.7963999999</v>
      </c>
      <c r="L265" s="75">
        <v>188872880.5487</v>
      </c>
      <c r="M265" s="67">
        <f t="shared" si="70"/>
        <v>313711971.00919998</v>
      </c>
      <c r="N265" s="66"/>
      <c r="O265" s="177"/>
      <c r="P265" s="68">
        <v>11</v>
      </c>
      <c r="Q265" s="177"/>
      <c r="R265" s="62" t="s">
        <v>648</v>
      </c>
      <c r="S265" s="62">
        <v>49813278.057800002</v>
      </c>
      <c r="T265" s="62">
        <v>0</v>
      </c>
      <c r="U265" s="62">
        <v>49431985.734300002</v>
      </c>
      <c r="V265" s="62">
        <v>6513046.449</v>
      </c>
      <c r="W265" s="62">
        <v>2977357.9136999999</v>
      </c>
      <c r="X265" s="62">
        <v>0</v>
      </c>
      <c r="Y265" s="62">
        <f t="shared" si="59"/>
        <v>2977357.9136999999</v>
      </c>
      <c r="Z265" s="62">
        <v>209925329.19980001</v>
      </c>
      <c r="AA265" s="67">
        <f t="shared" si="71"/>
        <v>318660997.35460001</v>
      </c>
    </row>
    <row r="266" spans="1:27" ht="24.9" customHeight="1">
      <c r="A266" s="175"/>
      <c r="B266" s="177"/>
      <c r="C266" s="58">
        <v>6</v>
      </c>
      <c r="D266" s="62" t="s">
        <v>649</v>
      </c>
      <c r="E266" s="62">
        <v>59137200.3957</v>
      </c>
      <c r="F266" s="62">
        <v>0</v>
      </c>
      <c r="G266" s="62">
        <v>58684538.747599997</v>
      </c>
      <c r="H266" s="62">
        <v>5954934.4824000001</v>
      </c>
      <c r="I266" s="62">
        <v>3534652.1743000001</v>
      </c>
      <c r="J266" s="62">
        <v>0</v>
      </c>
      <c r="K266" s="62">
        <f t="shared" si="69"/>
        <v>3534652.1743000001</v>
      </c>
      <c r="L266" s="75">
        <v>194484774.4438</v>
      </c>
      <c r="M266" s="67">
        <f t="shared" si="70"/>
        <v>321796100.24379998</v>
      </c>
      <c r="N266" s="66"/>
      <c r="O266" s="177"/>
      <c r="P266" s="68">
        <v>12</v>
      </c>
      <c r="Q266" s="177"/>
      <c r="R266" s="62" t="s">
        <v>650</v>
      </c>
      <c r="S266" s="62">
        <v>51949291.037799999</v>
      </c>
      <c r="T266" s="62">
        <v>0</v>
      </c>
      <c r="U266" s="62">
        <v>51551648.749300003</v>
      </c>
      <c r="V266" s="62">
        <v>6492160.8902000003</v>
      </c>
      <c r="W266" s="62">
        <v>3105028.1935999999</v>
      </c>
      <c r="X266" s="62">
        <v>0</v>
      </c>
      <c r="Y266" s="62">
        <f t="shared" si="59"/>
        <v>3105028.1935999999</v>
      </c>
      <c r="Z266" s="62">
        <v>209200755.55759999</v>
      </c>
      <c r="AA266" s="67">
        <f t="shared" si="71"/>
        <v>322298884.4285</v>
      </c>
    </row>
    <row r="267" spans="1:27" ht="24.9" customHeight="1">
      <c r="A267" s="175"/>
      <c r="B267" s="177"/>
      <c r="C267" s="58">
        <v>7</v>
      </c>
      <c r="D267" s="62" t="s">
        <v>651</v>
      </c>
      <c r="E267" s="62">
        <v>48729420.3411</v>
      </c>
      <c r="F267" s="62">
        <v>0</v>
      </c>
      <c r="G267" s="62">
        <v>48356424.332199998</v>
      </c>
      <c r="H267" s="62">
        <v>5002986.8704000004</v>
      </c>
      <c r="I267" s="62">
        <v>2912575.3402</v>
      </c>
      <c r="J267" s="62">
        <v>0</v>
      </c>
      <c r="K267" s="62">
        <f t="shared" si="69"/>
        <v>2912575.3402</v>
      </c>
      <c r="L267" s="75">
        <v>161459268.44800001</v>
      </c>
      <c r="M267" s="67">
        <f t="shared" si="70"/>
        <v>266460675.3319</v>
      </c>
      <c r="N267" s="66"/>
      <c r="O267" s="177"/>
      <c r="P267" s="68">
        <v>13</v>
      </c>
      <c r="Q267" s="177"/>
      <c r="R267" s="62" t="s">
        <v>652</v>
      </c>
      <c r="S267" s="62">
        <v>50926055.404100001</v>
      </c>
      <c r="T267" s="62">
        <v>0</v>
      </c>
      <c r="U267" s="62">
        <v>50536245.4027</v>
      </c>
      <c r="V267" s="62">
        <v>6516167.6612999998</v>
      </c>
      <c r="W267" s="62">
        <v>3043869.0241999999</v>
      </c>
      <c r="X267" s="62">
        <v>0</v>
      </c>
      <c r="Y267" s="62">
        <f t="shared" si="59"/>
        <v>3043869.0241999999</v>
      </c>
      <c r="Z267" s="62">
        <v>210033612.0652</v>
      </c>
      <c r="AA267" s="67">
        <f t="shared" si="71"/>
        <v>321055949.5575</v>
      </c>
    </row>
    <row r="268" spans="1:27" ht="24.9" customHeight="1">
      <c r="A268" s="175"/>
      <c r="B268" s="177"/>
      <c r="C268" s="58">
        <v>8</v>
      </c>
      <c r="D268" s="62" t="s">
        <v>653</v>
      </c>
      <c r="E268" s="62">
        <v>60030747.690899998</v>
      </c>
      <c r="F268" s="62">
        <v>0</v>
      </c>
      <c r="G268" s="62">
        <v>59571246.446199998</v>
      </c>
      <c r="H268" s="62">
        <v>5724960.9046</v>
      </c>
      <c r="I268" s="62">
        <v>3588059.8240999999</v>
      </c>
      <c r="J268" s="62">
        <v>0</v>
      </c>
      <c r="K268" s="62">
        <f t="shared" si="69"/>
        <v>3588059.8240999999</v>
      </c>
      <c r="L268" s="75">
        <v>186506400.76249999</v>
      </c>
      <c r="M268" s="67">
        <f t="shared" si="70"/>
        <v>315421415.62830001</v>
      </c>
      <c r="N268" s="66"/>
      <c r="O268" s="177"/>
      <c r="P268" s="68">
        <v>14</v>
      </c>
      <c r="Q268" s="177"/>
      <c r="R268" s="62" t="s">
        <v>654</v>
      </c>
      <c r="S268" s="62">
        <v>75638634.723100007</v>
      </c>
      <c r="T268" s="62">
        <v>0</v>
      </c>
      <c r="U268" s="62">
        <v>75059663.976699993</v>
      </c>
      <c r="V268" s="62">
        <v>8450223.5361000001</v>
      </c>
      <c r="W268" s="62">
        <v>4520948.9610000001</v>
      </c>
      <c r="X268" s="62">
        <v>0</v>
      </c>
      <c r="Y268" s="62">
        <f t="shared" si="59"/>
        <v>4520948.9610000001</v>
      </c>
      <c r="Z268" s="62">
        <v>277130974.44099998</v>
      </c>
      <c r="AA268" s="67">
        <f t="shared" si="71"/>
        <v>440800445.63789999</v>
      </c>
    </row>
    <row r="269" spans="1:27" ht="24.9" customHeight="1">
      <c r="A269" s="175"/>
      <c r="B269" s="177"/>
      <c r="C269" s="58">
        <v>9</v>
      </c>
      <c r="D269" s="62" t="s">
        <v>655</v>
      </c>
      <c r="E269" s="62">
        <v>64230513.925999999</v>
      </c>
      <c r="F269" s="62">
        <v>0</v>
      </c>
      <c r="G269" s="62">
        <v>63738865.858400002</v>
      </c>
      <c r="H269" s="62">
        <v>6414405.7085999995</v>
      </c>
      <c r="I269" s="62">
        <v>3839081.3936000001</v>
      </c>
      <c r="J269" s="62">
        <v>0</v>
      </c>
      <c r="K269" s="62">
        <f t="shared" si="69"/>
        <v>3839081.3936000001</v>
      </c>
      <c r="L269" s="75">
        <v>210425010.58930001</v>
      </c>
      <c r="M269" s="67">
        <f t="shared" si="70"/>
        <v>348647877.47589999</v>
      </c>
      <c r="N269" s="66"/>
      <c r="O269" s="177"/>
      <c r="P269" s="68">
        <v>15</v>
      </c>
      <c r="Q269" s="177"/>
      <c r="R269" s="62" t="s">
        <v>656</v>
      </c>
      <c r="S269" s="62">
        <v>51578482.507600002</v>
      </c>
      <c r="T269" s="62">
        <v>0</v>
      </c>
      <c r="U269" s="62">
        <v>51183678.547600001</v>
      </c>
      <c r="V269" s="62">
        <v>6681802.2071000002</v>
      </c>
      <c r="W269" s="62">
        <v>3082864.8316000002</v>
      </c>
      <c r="X269" s="62">
        <v>0</v>
      </c>
      <c r="Y269" s="62">
        <f t="shared" si="59"/>
        <v>3082864.8316000002</v>
      </c>
      <c r="Z269" s="62">
        <v>215779899.58770001</v>
      </c>
      <c r="AA269" s="67">
        <f t="shared" si="71"/>
        <v>328306727.68159997</v>
      </c>
    </row>
    <row r="270" spans="1:27" ht="24.9" customHeight="1">
      <c r="A270" s="175"/>
      <c r="B270" s="177"/>
      <c r="C270" s="58">
        <v>10</v>
      </c>
      <c r="D270" s="62" t="s">
        <v>657</v>
      </c>
      <c r="E270" s="62">
        <v>56087343.773599997</v>
      </c>
      <c r="F270" s="62">
        <v>0</v>
      </c>
      <c r="G270" s="62">
        <v>55658027.044</v>
      </c>
      <c r="H270" s="62">
        <v>5594810.7794000003</v>
      </c>
      <c r="I270" s="62">
        <v>3352361.1244999999</v>
      </c>
      <c r="J270" s="62">
        <v>0</v>
      </c>
      <c r="K270" s="62">
        <f t="shared" si="69"/>
        <v>3352361.1244999999</v>
      </c>
      <c r="L270" s="75">
        <v>181991158.86629999</v>
      </c>
      <c r="M270" s="67">
        <f t="shared" si="70"/>
        <v>302683701.58780003</v>
      </c>
      <c r="N270" s="66"/>
      <c r="O270" s="177"/>
      <c r="P270" s="68">
        <v>16</v>
      </c>
      <c r="Q270" s="177"/>
      <c r="R270" s="62" t="s">
        <v>658</v>
      </c>
      <c r="S270" s="62">
        <v>54124296.248999998</v>
      </c>
      <c r="T270" s="62">
        <v>0</v>
      </c>
      <c r="U270" s="62">
        <v>53710005.532099999</v>
      </c>
      <c r="V270" s="62">
        <v>6729693.9999000002</v>
      </c>
      <c r="W270" s="62">
        <v>3235029.0534999999</v>
      </c>
      <c r="X270" s="62">
        <v>0</v>
      </c>
      <c r="Y270" s="62">
        <f t="shared" si="59"/>
        <v>3235029.0534999999</v>
      </c>
      <c r="Z270" s="62">
        <v>217441388.80309999</v>
      </c>
      <c r="AA270" s="67">
        <f t="shared" si="71"/>
        <v>335240413.6376</v>
      </c>
    </row>
    <row r="271" spans="1:27" ht="24.9" customHeight="1">
      <c r="A271" s="175"/>
      <c r="B271" s="177"/>
      <c r="C271" s="58">
        <v>11</v>
      </c>
      <c r="D271" s="62" t="s">
        <v>659</v>
      </c>
      <c r="E271" s="62">
        <v>60106836.662</v>
      </c>
      <c r="F271" s="62">
        <v>0</v>
      </c>
      <c r="G271" s="62">
        <v>59646752.999499999</v>
      </c>
      <c r="H271" s="62">
        <v>5828138.0001999997</v>
      </c>
      <c r="I271" s="62">
        <v>3592607.6899000001</v>
      </c>
      <c r="J271" s="62">
        <v>0</v>
      </c>
      <c r="K271" s="62">
        <f t="shared" si="69"/>
        <v>3592607.6899000001</v>
      </c>
      <c r="L271" s="75">
        <v>190085879.0307</v>
      </c>
      <c r="M271" s="67">
        <f t="shared" si="70"/>
        <v>319260214.38230002</v>
      </c>
      <c r="N271" s="66"/>
      <c r="O271" s="177"/>
      <c r="P271" s="68">
        <v>17</v>
      </c>
      <c r="Q271" s="177"/>
      <c r="R271" s="62" t="s">
        <v>660</v>
      </c>
      <c r="S271" s="62">
        <v>70714305.917400002</v>
      </c>
      <c r="T271" s="62">
        <v>0</v>
      </c>
      <c r="U271" s="62">
        <v>70173028.1083</v>
      </c>
      <c r="V271" s="62">
        <v>8216951.6558999997</v>
      </c>
      <c r="W271" s="62">
        <v>4226620.0208000001</v>
      </c>
      <c r="X271" s="62">
        <v>0</v>
      </c>
      <c r="Y271" s="62">
        <f t="shared" si="59"/>
        <v>4226620.0208000001</v>
      </c>
      <c r="Z271" s="62">
        <v>269038174.18559998</v>
      </c>
      <c r="AA271" s="67">
        <f t="shared" si="71"/>
        <v>422369079.88800001</v>
      </c>
    </row>
    <row r="272" spans="1:27" ht="24.9" customHeight="1">
      <c r="A272" s="175"/>
      <c r="B272" s="177"/>
      <c r="C272" s="58">
        <v>12</v>
      </c>
      <c r="D272" s="62" t="s">
        <v>661</v>
      </c>
      <c r="E272" s="62">
        <v>42180590.928199999</v>
      </c>
      <c r="F272" s="62">
        <v>0</v>
      </c>
      <c r="G272" s="62">
        <v>41857722.485200003</v>
      </c>
      <c r="H272" s="62">
        <v>4445662.3185000001</v>
      </c>
      <c r="I272" s="62">
        <v>2521149.4024</v>
      </c>
      <c r="J272" s="62">
        <v>0</v>
      </c>
      <c r="K272" s="62">
        <f t="shared" si="69"/>
        <v>2521149.4024</v>
      </c>
      <c r="L272" s="75">
        <v>142124249.27630001</v>
      </c>
      <c r="M272" s="67">
        <f t="shared" si="70"/>
        <v>233129374.41060001</v>
      </c>
      <c r="N272" s="66"/>
      <c r="O272" s="177"/>
      <c r="P272" s="68">
        <v>18</v>
      </c>
      <c r="Q272" s="177"/>
      <c r="R272" s="62" t="s">
        <v>662</v>
      </c>
      <c r="S272" s="62">
        <v>61144905.599200003</v>
      </c>
      <c r="T272" s="62">
        <v>0</v>
      </c>
      <c r="U272" s="62">
        <v>60676876.109099999</v>
      </c>
      <c r="V272" s="62">
        <v>6797198.5166999996</v>
      </c>
      <c r="W272" s="62">
        <v>3654653.4512999998</v>
      </c>
      <c r="X272" s="62">
        <v>0</v>
      </c>
      <c r="Y272" s="62">
        <f t="shared" ref="Y272:Y335" si="72">W272-X272</f>
        <v>3654653.4512999998</v>
      </c>
      <c r="Z272" s="62">
        <v>219783293.75459999</v>
      </c>
      <c r="AA272" s="67">
        <f t="shared" si="71"/>
        <v>352056927.43089998</v>
      </c>
    </row>
    <row r="273" spans="1:27" ht="24.9" customHeight="1">
      <c r="A273" s="175"/>
      <c r="B273" s="177"/>
      <c r="C273" s="58">
        <v>13</v>
      </c>
      <c r="D273" s="62" t="s">
        <v>663</v>
      </c>
      <c r="E273" s="62">
        <v>53461052.679700002</v>
      </c>
      <c r="F273" s="62">
        <v>0</v>
      </c>
      <c r="G273" s="62">
        <v>53051838.715300001</v>
      </c>
      <c r="H273" s="62">
        <v>5393304.4285000004</v>
      </c>
      <c r="I273" s="62">
        <v>3195386.7418999998</v>
      </c>
      <c r="J273" s="62">
        <v>0</v>
      </c>
      <c r="K273" s="62">
        <f t="shared" si="69"/>
        <v>3195386.7418999998</v>
      </c>
      <c r="L273" s="75">
        <v>175000386.3549</v>
      </c>
      <c r="M273" s="67">
        <f t="shared" si="70"/>
        <v>290101968.92030001</v>
      </c>
      <c r="N273" s="66"/>
      <c r="O273" s="177"/>
      <c r="P273" s="68">
        <v>19</v>
      </c>
      <c r="Q273" s="177"/>
      <c r="R273" s="62" t="s">
        <v>664</v>
      </c>
      <c r="S273" s="62">
        <v>56131917.340899996</v>
      </c>
      <c r="T273" s="62">
        <v>0</v>
      </c>
      <c r="U273" s="62">
        <v>55702259.425999999</v>
      </c>
      <c r="V273" s="62">
        <v>6513057.5170999998</v>
      </c>
      <c r="W273" s="62">
        <v>3355025.3029999998</v>
      </c>
      <c r="X273" s="62">
        <v>0</v>
      </c>
      <c r="Y273" s="62">
        <f t="shared" si="72"/>
        <v>3355025.3029999998</v>
      </c>
      <c r="Z273" s="62">
        <v>209925713.1816</v>
      </c>
      <c r="AA273" s="67">
        <f t="shared" si="71"/>
        <v>331627972.76859999</v>
      </c>
    </row>
    <row r="274" spans="1:27" ht="24.9" customHeight="1">
      <c r="A274" s="175"/>
      <c r="B274" s="177"/>
      <c r="C274" s="58">
        <v>14</v>
      </c>
      <c r="D274" s="62" t="s">
        <v>665</v>
      </c>
      <c r="E274" s="62">
        <v>52169280.7447</v>
      </c>
      <c r="F274" s="62">
        <v>0</v>
      </c>
      <c r="G274" s="62">
        <v>51769954.560000002</v>
      </c>
      <c r="H274" s="62">
        <v>5222910.5873999996</v>
      </c>
      <c r="I274" s="62">
        <v>3118177.0591000002</v>
      </c>
      <c r="J274" s="62">
        <v>0</v>
      </c>
      <c r="K274" s="62">
        <f t="shared" si="69"/>
        <v>3118177.0591000002</v>
      </c>
      <c r="L274" s="75">
        <v>169088986.6618</v>
      </c>
      <c r="M274" s="67">
        <f t="shared" si="70"/>
        <v>281369309.61299998</v>
      </c>
      <c r="N274" s="66"/>
      <c r="O274" s="177"/>
      <c r="P274" s="68">
        <v>20</v>
      </c>
      <c r="Q274" s="177"/>
      <c r="R274" s="62" t="s">
        <v>666</v>
      </c>
      <c r="S274" s="62">
        <v>50683920.673500001</v>
      </c>
      <c r="T274" s="62">
        <v>0</v>
      </c>
      <c r="U274" s="62">
        <v>50295964.0757</v>
      </c>
      <c r="V274" s="62">
        <v>6278180.7582999999</v>
      </c>
      <c r="W274" s="62">
        <v>3029396.5425</v>
      </c>
      <c r="X274" s="62">
        <v>0</v>
      </c>
      <c r="Y274" s="62">
        <f t="shared" si="72"/>
        <v>3029396.5425</v>
      </c>
      <c r="Z274" s="62">
        <v>201777235.5663</v>
      </c>
      <c r="AA274" s="67">
        <f t="shared" si="71"/>
        <v>312064697.61629999</v>
      </c>
    </row>
    <row r="275" spans="1:27" ht="24.9" customHeight="1">
      <c r="A275" s="175"/>
      <c r="B275" s="177"/>
      <c r="C275" s="58">
        <v>15</v>
      </c>
      <c r="D275" s="62" t="s">
        <v>667</v>
      </c>
      <c r="E275" s="62">
        <v>55952257.3094</v>
      </c>
      <c r="F275" s="62">
        <v>0</v>
      </c>
      <c r="G275" s="62">
        <v>55523974.589900002</v>
      </c>
      <c r="H275" s="62">
        <v>5585303.2567999996</v>
      </c>
      <c r="I275" s="62">
        <v>3344286.9569999999</v>
      </c>
      <c r="J275" s="62">
        <v>0</v>
      </c>
      <c r="K275" s="62">
        <f t="shared" si="69"/>
        <v>3344286.9569999999</v>
      </c>
      <c r="L275" s="75">
        <v>181661318.50670001</v>
      </c>
      <c r="M275" s="67">
        <f t="shared" si="70"/>
        <v>302067140.61979997</v>
      </c>
      <c r="N275" s="66"/>
      <c r="O275" s="177"/>
      <c r="P275" s="68">
        <v>21</v>
      </c>
      <c r="Q275" s="177"/>
      <c r="R275" s="62" t="s">
        <v>668</v>
      </c>
      <c r="S275" s="62">
        <v>62594343.526500002</v>
      </c>
      <c r="T275" s="62">
        <v>0</v>
      </c>
      <c r="U275" s="62">
        <v>62115219.413199998</v>
      </c>
      <c r="V275" s="62">
        <v>7597922.2866000002</v>
      </c>
      <c r="W275" s="62">
        <v>3741286.8881999999</v>
      </c>
      <c r="X275" s="62">
        <v>0</v>
      </c>
      <c r="Y275" s="62">
        <f t="shared" si="72"/>
        <v>3741286.8881999999</v>
      </c>
      <c r="Z275" s="62">
        <v>247562456.52169999</v>
      </c>
      <c r="AA275" s="67">
        <f t="shared" si="71"/>
        <v>383611228.63620001</v>
      </c>
    </row>
    <row r="276" spans="1:27" ht="24.9" customHeight="1">
      <c r="A276" s="175"/>
      <c r="B276" s="178"/>
      <c r="C276" s="58">
        <v>16</v>
      </c>
      <c r="D276" s="62" t="s">
        <v>669</v>
      </c>
      <c r="E276" s="62">
        <v>54389958.193000004</v>
      </c>
      <c r="F276" s="62">
        <v>0</v>
      </c>
      <c r="G276" s="62">
        <v>53973633.984999999</v>
      </c>
      <c r="H276" s="62">
        <v>5449320.2278000005</v>
      </c>
      <c r="I276" s="62">
        <v>3250907.7653999999</v>
      </c>
      <c r="J276" s="62">
        <v>0</v>
      </c>
      <c r="K276" s="62">
        <f t="shared" si="69"/>
        <v>3250907.7653999999</v>
      </c>
      <c r="L276" s="75">
        <v>176943718.206</v>
      </c>
      <c r="M276" s="67">
        <f t="shared" si="70"/>
        <v>294007538.37720001</v>
      </c>
      <c r="N276" s="66"/>
      <c r="O276" s="177"/>
      <c r="P276" s="68">
        <v>22</v>
      </c>
      <c r="Q276" s="177"/>
      <c r="R276" s="62" t="s">
        <v>670</v>
      </c>
      <c r="S276" s="62">
        <v>57978926.366800003</v>
      </c>
      <c r="T276" s="62">
        <v>0</v>
      </c>
      <c r="U276" s="62">
        <v>57535130.6479</v>
      </c>
      <c r="V276" s="62">
        <v>7010868.7410000004</v>
      </c>
      <c r="W276" s="62">
        <v>3465421.7104000002</v>
      </c>
      <c r="X276" s="62">
        <v>0</v>
      </c>
      <c r="Y276" s="62">
        <f t="shared" si="72"/>
        <v>3465421.7104000002</v>
      </c>
      <c r="Z276" s="62">
        <v>227196062.25580001</v>
      </c>
      <c r="AA276" s="67">
        <f t="shared" si="71"/>
        <v>353186409.72189999</v>
      </c>
    </row>
    <row r="277" spans="1:27" ht="24.9" customHeight="1">
      <c r="A277" s="58"/>
      <c r="B277" s="170" t="s">
        <v>671</v>
      </c>
      <c r="C277" s="171"/>
      <c r="D277" s="63"/>
      <c r="E277" s="63">
        <f>SUM(E261:E276)</f>
        <v>901036051.51849997</v>
      </c>
      <c r="F277" s="63">
        <f t="shared" ref="F277:G277" si="73">SUM(F261:F276)</f>
        <v>-1E-4</v>
      </c>
      <c r="G277" s="63">
        <f t="shared" si="73"/>
        <v>894139132.80429995</v>
      </c>
      <c r="H277" s="63">
        <f t="shared" ref="H277:M277" si="74">SUM(H261:H276)</f>
        <v>89810632.060200006</v>
      </c>
      <c r="I277" s="63">
        <f t="shared" si="74"/>
        <v>53855255.529600002</v>
      </c>
      <c r="J277" s="63">
        <f t="shared" si="74"/>
        <v>0</v>
      </c>
      <c r="K277" s="63">
        <f t="shared" si="74"/>
        <v>53855255.529600002</v>
      </c>
      <c r="L277" s="63">
        <f t="shared" si="74"/>
        <v>2922046346.7756</v>
      </c>
      <c r="M277" s="63">
        <f t="shared" si="74"/>
        <v>4860887418.6880999</v>
      </c>
      <c r="N277" s="66"/>
      <c r="O277" s="177"/>
      <c r="P277" s="68">
        <v>23</v>
      </c>
      <c r="Q277" s="177"/>
      <c r="R277" s="62" t="s">
        <v>672</v>
      </c>
      <c r="S277" s="62">
        <v>60022753.860699996</v>
      </c>
      <c r="T277" s="62">
        <v>0</v>
      </c>
      <c r="U277" s="62">
        <v>59563313.804300003</v>
      </c>
      <c r="V277" s="62">
        <v>7572720.1574999997</v>
      </c>
      <c r="W277" s="62">
        <v>3587582.0299</v>
      </c>
      <c r="X277" s="62">
        <v>0</v>
      </c>
      <c r="Y277" s="62">
        <f t="shared" si="72"/>
        <v>3587582.0299</v>
      </c>
      <c r="Z277" s="62">
        <v>246688129.98050001</v>
      </c>
      <c r="AA277" s="67">
        <f t="shared" si="71"/>
        <v>377434499.83289999</v>
      </c>
    </row>
    <row r="278" spans="1:27" ht="24.9" customHeight="1">
      <c r="A278" s="175">
        <v>14</v>
      </c>
      <c r="B278" s="176" t="s">
        <v>99</v>
      </c>
      <c r="C278" s="58">
        <v>1</v>
      </c>
      <c r="D278" s="62" t="s">
        <v>673</v>
      </c>
      <c r="E278" s="62">
        <v>68132789.010800004</v>
      </c>
      <c r="F278" s="62">
        <v>0</v>
      </c>
      <c r="G278" s="62">
        <v>67611271.246000007</v>
      </c>
      <c r="H278" s="62">
        <v>6930950.4414999997</v>
      </c>
      <c r="I278" s="62">
        <v>4072321.8076999998</v>
      </c>
      <c r="J278" s="62">
        <v>0</v>
      </c>
      <c r="K278" s="62">
        <f t="shared" si="69"/>
        <v>4072321.8076999998</v>
      </c>
      <c r="L278" s="75">
        <v>199574754.53290001</v>
      </c>
      <c r="M278" s="67">
        <f t="shared" si="70"/>
        <v>346322087.03890002</v>
      </c>
      <c r="N278" s="66"/>
      <c r="O278" s="177"/>
      <c r="P278" s="68">
        <v>24</v>
      </c>
      <c r="Q278" s="177"/>
      <c r="R278" s="62" t="s">
        <v>674</v>
      </c>
      <c r="S278" s="62">
        <v>51383854.637000002</v>
      </c>
      <c r="T278" s="62">
        <v>0</v>
      </c>
      <c r="U278" s="62">
        <v>50990540.442599997</v>
      </c>
      <c r="V278" s="62">
        <v>6489095.0185000002</v>
      </c>
      <c r="W278" s="62">
        <v>3071231.8524000002</v>
      </c>
      <c r="X278" s="62">
        <v>0</v>
      </c>
      <c r="Y278" s="62">
        <f t="shared" si="72"/>
        <v>3071231.8524000002</v>
      </c>
      <c r="Z278" s="62">
        <v>209094392.60120001</v>
      </c>
      <c r="AA278" s="67">
        <f t="shared" si="71"/>
        <v>321029114.5517</v>
      </c>
    </row>
    <row r="279" spans="1:27" ht="24.9" customHeight="1">
      <c r="A279" s="175"/>
      <c r="B279" s="177"/>
      <c r="C279" s="58">
        <v>2</v>
      </c>
      <c r="D279" s="62" t="s">
        <v>675</v>
      </c>
      <c r="E279" s="62">
        <v>57406771.2478</v>
      </c>
      <c r="F279" s="62">
        <v>0</v>
      </c>
      <c r="G279" s="62">
        <v>56967355.050999999</v>
      </c>
      <c r="H279" s="62">
        <v>6218041.2046999997</v>
      </c>
      <c r="I279" s="62">
        <v>3431223.7889</v>
      </c>
      <c r="J279" s="62">
        <v>0</v>
      </c>
      <c r="K279" s="62">
        <f t="shared" si="69"/>
        <v>3431223.7889</v>
      </c>
      <c r="L279" s="75">
        <v>174842103.30630001</v>
      </c>
      <c r="M279" s="67">
        <f t="shared" si="70"/>
        <v>298865494.59869999</v>
      </c>
      <c r="N279" s="66"/>
      <c r="O279" s="177"/>
      <c r="P279" s="68">
        <v>25</v>
      </c>
      <c r="Q279" s="177"/>
      <c r="R279" s="62" t="s">
        <v>676</v>
      </c>
      <c r="S279" s="62">
        <v>47021287.657899998</v>
      </c>
      <c r="T279" s="62">
        <v>0</v>
      </c>
      <c r="U279" s="62">
        <v>46661366.433499999</v>
      </c>
      <c r="V279" s="62">
        <v>6094726.5252999999</v>
      </c>
      <c r="W279" s="62">
        <v>2810479.6227000002</v>
      </c>
      <c r="X279" s="62">
        <v>0</v>
      </c>
      <c r="Y279" s="62">
        <f t="shared" si="72"/>
        <v>2810479.6227000002</v>
      </c>
      <c r="Z279" s="62">
        <v>195412737.35820001</v>
      </c>
      <c r="AA279" s="67">
        <f t="shared" si="71"/>
        <v>298000597.59759998</v>
      </c>
    </row>
    <row r="280" spans="1:27" ht="24.9" customHeight="1">
      <c r="A280" s="175"/>
      <c r="B280" s="177"/>
      <c r="C280" s="58">
        <v>3</v>
      </c>
      <c r="D280" s="62" t="s">
        <v>677</v>
      </c>
      <c r="E280" s="62">
        <v>77706149.382300004</v>
      </c>
      <c r="F280" s="62">
        <v>0</v>
      </c>
      <c r="G280" s="62">
        <v>77111352.986599997</v>
      </c>
      <c r="H280" s="62">
        <v>7826970.7993000001</v>
      </c>
      <c r="I280" s="62">
        <v>4644525.0711000003</v>
      </c>
      <c r="J280" s="62">
        <v>0</v>
      </c>
      <c r="K280" s="62">
        <f t="shared" si="69"/>
        <v>4644525.0711000003</v>
      </c>
      <c r="L280" s="75">
        <v>230660000.53209999</v>
      </c>
      <c r="M280" s="67">
        <f t="shared" si="70"/>
        <v>397948998.77139997</v>
      </c>
      <c r="N280" s="66"/>
      <c r="O280" s="177"/>
      <c r="P280" s="68">
        <v>26</v>
      </c>
      <c r="Q280" s="177"/>
      <c r="R280" s="62" t="s">
        <v>678</v>
      </c>
      <c r="S280" s="62">
        <v>62329395.024999999</v>
      </c>
      <c r="T280" s="62">
        <v>0</v>
      </c>
      <c r="U280" s="62">
        <v>61852298.941699997</v>
      </c>
      <c r="V280" s="62">
        <v>7617048.0129000004</v>
      </c>
      <c r="W280" s="62">
        <v>3725450.8190000001</v>
      </c>
      <c r="X280" s="62">
        <v>0</v>
      </c>
      <c r="Y280" s="62">
        <f t="shared" si="72"/>
        <v>3725450.8190000001</v>
      </c>
      <c r="Z280" s="62">
        <v>248225977.05880001</v>
      </c>
      <c r="AA280" s="67">
        <f t="shared" si="71"/>
        <v>383750169.8574</v>
      </c>
    </row>
    <row r="281" spans="1:27" ht="24.9" customHeight="1">
      <c r="A281" s="175"/>
      <c r="B281" s="177"/>
      <c r="C281" s="58">
        <v>4</v>
      </c>
      <c r="D281" s="62" t="s">
        <v>679</v>
      </c>
      <c r="E281" s="62">
        <v>73046634.893299997</v>
      </c>
      <c r="F281" s="62">
        <v>0</v>
      </c>
      <c r="G281" s="62">
        <v>72487504.431899995</v>
      </c>
      <c r="H281" s="62">
        <v>7448031.2774999999</v>
      </c>
      <c r="I281" s="62">
        <v>4366024.1798</v>
      </c>
      <c r="J281" s="62">
        <v>0</v>
      </c>
      <c r="K281" s="62">
        <f t="shared" si="69"/>
        <v>4366024.1798</v>
      </c>
      <c r="L281" s="75">
        <v>217513615.90759999</v>
      </c>
      <c r="M281" s="67">
        <f t="shared" si="70"/>
        <v>374861810.69010001</v>
      </c>
      <c r="N281" s="66"/>
      <c r="O281" s="177"/>
      <c r="P281" s="68">
        <v>27</v>
      </c>
      <c r="Q281" s="177"/>
      <c r="R281" s="62" t="s">
        <v>680</v>
      </c>
      <c r="S281" s="62">
        <v>67909617.970200002</v>
      </c>
      <c r="T281" s="62">
        <v>0</v>
      </c>
      <c r="U281" s="62">
        <v>67389808.452900007</v>
      </c>
      <c r="V281" s="62">
        <v>8306968.7465000004</v>
      </c>
      <c r="W281" s="62">
        <v>4058982.7927000001</v>
      </c>
      <c r="X281" s="62">
        <v>0</v>
      </c>
      <c r="Y281" s="62">
        <f t="shared" si="72"/>
        <v>4058982.7927000001</v>
      </c>
      <c r="Z281" s="62">
        <v>272161098.1027</v>
      </c>
      <c r="AA281" s="67">
        <f t="shared" si="71"/>
        <v>419826476.065</v>
      </c>
    </row>
    <row r="282" spans="1:27" ht="24.9" customHeight="1">
      <c r="A282" s="175"/>
      <c r="B282" s="177"/>
      <c r="C282" s="58">
        <v>5</v>
      </c>
      <c r="D282" s="62" t="s">
        <v>681</v>
      </c>
      <c r="E282" s="62">
        <v>70627683.694100007</v>
      </c>
      <c r="F282" s="62">
        <v>0</v>
      </c>
      <c r="G282" s="62">
        <v>70087068.928800002</v>
      </c>
      <c r="H282" s="62">
        <v>6937469.5692999996</v>
      </c>
      <c r="I282" s="62">
        <v>4221442.5787000004</v>
      </c>
      <c r="J282" s="62">
        <v>0</v>
      </c>
      <c r="K282" s="62">
        <f t="shared" si="69"/>
        <v>4221442.5787000004</v>
      </c>
      <c r="L282" s="75">
        <v>199800919.80860001</v>
      </c>
      <c r="M282" s="67">
        <f t="shared" si="70"/>
        <v>351674584.57950002</v>
      </c>
      <c r="N282" s="66"/>
      <c r="O282" s="177"/>
      <c r="P282" s="68">
        <v>28</v>
      </c>
      <c r="Q282" s="177"/>
      <c r="R282" s="62" t="s">
        <v>682</v>
      </c>
      <c r="S282" s="62">
        <v>52012311.086400002</v>
      </c>
      <c r="T282" s="62">
        <v>0</v>
      </c>
      <c r="U282" s="62">
        <v>51614186.415299997</v>
      </c>
      <c r="V282" s="62">
        <v>6529228.0531000001</v>
      </c>
      <c r="W282" s="62">
        <v>3108794.9251000001</v>
      </c>
      <c r="X282" s="62">
        <v>0</v>
      </c>
      <c r="Y282" s="62">
        <f t="shared" si="72"/>
        <v>3108794.9251000001</v>
      </c>
      <c r="Z282" s="62">
        <v>210486710.58019999</v>
      </c>
      <c r="AA282" s="67">
        <f t="shared" si="71"/>
        <v>323751231.06010002</v>
      </c>
    </row>
    <row r="283" spans="1:27" ht="24.9" customHeight="1">
      <c r="A283" s="175"/>
      <c r="B283" s="177"/>
      <c r="C283" s="58">
        <v>6</v>
      </c>
      <c r="D283" s="62" t="s">
        <v>683</v>
      </c>
      <c r="E283" s="62">
        <v>67906277.592999995</v>
      </c>
      <c r="F283" s="62">
        <v>0</v>
      </c>
      <c r="G283" s="62">
        <v>67386493.644400001</v>
      </c>
      <c r="H283" s="62">
        <v>6616438.4967999998</v>
      </c>
      <c r="I283" s="62">
        <v>4058783.1370999999</v>
      </c>
      <c r="J283" s="62">
        <v>0</v>
      </c>
      <c r="K283" s="62">
        <f t="shared" si="69"/>
        <v>4058783.1370999999</v>
      </c>
      <c r="L283" s="75">
        <v>188663527.9217</v>
      </c>
      <c r="M283" s="67">
        <f t="shared" si="70"/>
        <v>334631520.79299998</v>
      </c>
      <c r="N283" s="66"/>
      <c r="O283" s="177"/>
      <c r="P283" s="68">
        <v>29</v>
      </c>
      <c r="Q283" s="177"/>
      <c r="R283" s="62" t="s">
        <v>684</v>
      </c>
      <c r="S283" s="62">
        <v>62550831.818899997</v>
      </c>
      <c r="T283" s="62">
        <v>0</v>
      </c>
      <c r="U283" s="62">
        <v>62072040.762999997</v>
      </c>
      <c r="V283" s="62">
        <v>7040431.7127999999</v>
      </c>
      <c r="W283" s="62">
        <v>3738686.1775000002</v>
      </c>
      <c r="X283" s="62">
        <v>0</v>
      </c>
      <c r="Y283" s="62">
        <f t="shared" si="72"/>
        <v>3738686.1775000002</v>
      </c>
      <c r="Z283" s="62">
        <v>228221677.62310001</v>
      </c>
      <c r="AA283" s="67">
        <f t="shared" si="71"/>
        <v>363623668.09530002</v>
      </c>
    </row>
    <row r="284" spans="1:27" ht="24.9" customHeight="1">
      <c r="A284" s="175"/>
      <c r="B284" s="177"/>
      <c r="C284" s="58">
        <v>7</v>
      </c>
      <c r="D284" s="62" t="s">
        <v>685</v>
      </c>
      <c r="E284" s="62">
        <v>68564012.046299994</v>
      </c>
      <c r="F284" s="62">
        <v>0</v>
      </c>
      <c r="G284" s="62">
        <v>68039193.514400005</v>
      </c>
      <c r="H284" s="62">
        <v>7053961.6238000002</v>
      </c>
      <c r="I284" s="62">
        <v>4098096.1667999998</v>
      </c>
      <c r="J284" s="62">
        <v>0</v>
      </c>
      <c r="K284" s="62">
        <f t="shared" si="69"/>
        <v>4098096.1667999998</v>
      </c>
      <c r="L284" s="75">
        <v>203842328.17300001</v>
      </c>
      <c r="M284" s="67">
        <f t="shared" si="70"/>
        <v>351597591.52429998</v>
      </c>
      <c r="N284" s="66"/>
      <c r="O284" s="177"/>
      <c r="P284" s="68">
        <v>30</v>
      </c>
      <c r="Q284" s="177"/>
      <c r="R284" s="62" t="s">
        <v>686</v>
      </c>
      <c r="S284" s="62">
        <v>52813773.010300003</v>
      </c>
      <c r="T284" s="62">
        <v>0</v>
      </c>
      <c r="U284" s="62">
        <v>52409513.603799999</v>
      </c>
      <c r="V284" s="62">
        <v>6744005.0903000003</v>
      </c>
      <c r="W284" s="62">
        <v>3156698.5984</v>
      </c>
      <c r="X284" s="62">
        <v>0</v>
      </c>
      <c r="Y284" s="62">
        <f t="shared" si="72"/>
        <v>3156698.5984</v>
      </c>
      <c r="Z284" s="62">
        <v>217937877.2606</v>
      </c>
      <c r="AA284" s="67">
        <f t="shared" si="71"/>
        <v>333061867.56339997</v>
      </c>
    </row>
    <row r="285" spans="1:27" ht="24.9" customHeight="1">
      <c r="A285" s="175"/>
      <c r="B285" s="177"/>
      <c r="C285" s="58">
        <v>8</v>
      </c>
      <c r="D285" s="62" t="s">
        <v>687</v>
      </c>
      <c r="E285" s="62">
        <v>74208014.877700001</v>
      </c>
      <c r="F285" s="62">
        <v>0</v>
      </c>
      <c r="G285" s="62">
        <v>73639994.712799996</v>
      </c>
      <c r="H285" s="62">
        <v>7609393.5256000003</v>
      </c>
      <c r="I285" s="62">
        <v>4435440.2877000002</v>
      </c>
      <c r="J285" s="62">
        <v>0</v>
      </c>
      <c r="K285" s="62">
        <f t="shared" si="69"/>
        <v>4435440.2877000002</v>
      </c>
      <c r="L285" s="75">
        <v>223111686.45820001</v>
      </c>
      <c r="M285" s="67">
        <f t="shared" si="70"/>
        <v>383004529.86199999</v>
      </c>
      <c r="N285" s="66"/>
      <c r="O285" s="177"/>
      <c r="P285" s="68">
        <v>31</v>
      </c>
      <c r="Q285" s="177"/>
      <c r="R285" s="62" t="s">
        <v>688</v>
      </c>
      <c r="S285" s="62">
        <v>53044328.725599997</v>
      </c>
      <c r="T285" s="62">
        <v>0</v>
      </c>
      <c r="U285" s="62">
        <v>52638304.5462</v>
      </c>
      <c r="V285" s="62">
        <v>6881139.2046999997</v>
      </c>
      <c r="W285" s="62">
        <v>3170478.9981999998</v>
      </c>
      <c r="X285" s="62">
        <v>0</v>
      </c>
      <c r="Y285" s="62">
        <f t="shared" si="72"/>
        <v>3170478.9981999998</v>
      </c>
      <c r="Z285" s="62">
        <v>222695411.66769999</v>
      </c>
      <c r="AA285" s="67">
        <f t="shared" si="71"/>
        <v>338429663.14240003</v>
      </c>
    </row>
    <row r="286" spans="1:27" ht="24.9" customHeight="1">
      <c r="A286" s="175"/>
      <c r="B286" s="177"/>
      <c r="C286" s="58">
        <v>9</v>
      </c>
      <c r="D286" s="62" t="s">
        <v>689</v>
      </c>
      <c r="E286" s="62">
        <v>67523827.785899997</v>
      </c>
      <c r="F286" s="62">
        <v>0</v>
      </c>
      <c r="G286" s="62">
        <v>67006971.273100004</v>
      </c>
      <c r="H286" s="62">
        <v>6368623.0954999998</v>
      </c>
      <c r="I286" s="62">
        <v>4035923.9717999999</v>
      </c>
      <c r="J286" s="62">
        <v>0</v>
      </c>
      <c r="K286" s="62">
        <f t="shared" si="69"/>
        <v>4035923.9717999999</v>
      </c>
      <c r="L286" s="75">
        <v>180066175.59119999</v>
      </c>
      <c r="M286" s="67">
        <f t="shared" si="70"/>
        <v>325001521.71749997</v>
      </c>
      <c r="N286" s="66"/>
      <c r="O286" s="177"/>
      <c r="P286" s="68">
        <v>32</v>
      </c>
      <c r="Q286" s="177"/>
      <c r="R286" s="62" t="s">
        <v>690</v>
      </c>
      <c r="S286" s="62">
        <v>52786749.045999996</v>
      </c>
      <c r="T286" s="62">
        <v>0</v>
      </c>
      <c r="U286" s="62">
        <v>52382696.492600001</v>
      </c>
      <c r="V286" s="62">
        <v>6593223.9731999999</v>
      </c>
      <c r="W286" s="62">
        <v>3155083.3662</v>
      </c>
      <c r="X286" s="62">
        <v>0</v>
      </c>
      <c r="Y286" s="62">
        <f t="shared" si="72"/>
        <v>3155083.3662</v>
      </c>
      <c r="Z286" s="62">
        <v>212706893.3035</v>
      </c>
      <c r="AA286" s="67">
        <f t="shared" si="71"/>
        <v>327624646.18150002</v>
      </c>
    </row>
    <row r="287" spans="1:27" ht="24.9" customHeight="1">
      <c r="A287" s="175"/>
      <c r="B287" s="177"/>
      <c r="C287" s="58">
        <v>10</v>
      </c>
      <c r="D287" s="62" t="s">
        <v>691</v>
      </c>
      <c r="E287" s="62">
        <v>63146089.838100001</v>
      </c>
      <c r="F287" s="62">
        <v>0</v>
      </c>
      <c r="G287" s="62">
        <v>62662742.420400001</v>
      </c>
      <c r="H287" s="62">
        <v>6380654.1513999999</v>
      </c>
      <c r="I287" s="62">
        <v>3774264.9676999999</v>
      </c>
      <c r="J287" s="62">
        <v>0</v>
      </c>
      <c r="K287" s="62">
        <f t="shared" si="69"/>
        <v>3774264.9676999999</v>
      </c>
      <c r="L287" s="75">
        <v>180483563.7994</v>
      </c>
      <c r="M287" s="67">
        <f t="shared" si="70"/>
        <v>316447315.17699999</v>
      </c>
      <c r="N287" s="66"/>
      <c r="O287" s="178"/>
      <c r="P287" s="68">
        <v>33</v>
      </c>
      <c r="Q287" s="178"/>
      <c r="R287" s="62" t="s">
        <v>692</v>
      </c>
      <c r="S287" s="62">
        <v>60846740.059100002</v>
      </c>
      <c r="T287" s="62">
        <v>0</v>
      </c>
      <c r="U287" s="62">
        <v>60380992.856700003</v>
      </c>
      <c r="V287" s="62">
        <v>6945710.6675000004</v>
      </c>
      <c r="W287" s="62">
        <v>3636831.9874999998</v>
      </c>
      <c r="X287" s="62">
        <v>0</v>
      </c>
      <c r="Y287" s="62">
        <f t="shared" si="72"/>
        <v>3636831.9874999998</v>
      </c>
      <c r="Z287" s="62">
        <v>224935561.4443</v>
      </c>
      <c r="AA287" s="67">
        <f t="shared" si="71"/>
        <v>356745837.0151</v>
      </c>
    </row>
    <row r="288" spans="1:27" ht="24.9" customHeight="1">
      <c r="A288" s="175"/>
      <c r="B288" s="177"/>
      <c r="C288" s="58">
        <v>11</v>
      </c>
      <c r="D288" s="62" t="s">
        <v>693</v>
      </c>
      <c r="E288" s="62">
        <v>66109711.395000003</v>
      </c>
      <c r="F288" s="62">
        <v>0</v>
      </c>
      <c r="G288" s="62">
        <v>65603679.139200002</v>
      </c>
      <c r="H288" s="62">
        <v>6384627.6096000001</v>
      </c>
      <c r="I288" s="62">
        <v>3951401.716</v>
      </c>
      <c r="J288" s="62">
        <v>0</v>
      </c>
      <c r="K288" s="62">
        <f t="shared" si="69"/>
        <v>3951401.716</v>
      </c>
      <c r="L288" s="75">
        <v>180621413.26289999</v>
      </c>
      <c r="M288" s="67">
        <f t="shared" si="70"/>
        <v>322670833.12269998</v>
      </c>
      <c r="N288" s="66"/>
      <c r="O288" s="58"/>
      <c r="P288" s="171" t="s">
        <v>694</v>
      </c>
      <c r="Q288" s="172"/>
      <c r="R288" s="63"/>
      <c r="S288" s="63">
        <f>SUM(S255:S287)</f>
        <v>1963471626.2853999</v>
      </c>
      <c r="T288" s="63">
        <f t="shared" ref="T288:AA288" si="75">SUM(T255:T287)</f>
        <v>0</v>
      </c>
      <c r="U288" s="63">
        <f t="shared" si="75"/>
        <v>1948442367.2662001</v>
      </c>
      <c r="V288" s="63">
        <f t="shared" ref="V288" si="76">SUM(V255:V287)</f>
        <v>239206060.23800001</v>
      </c>
      <c r="W288" s="63">
        <f t="shared" si="75"/>
        <v>117357419.8066</v>
      </c>
      <c r="X288" s="63">
        <f t="shared" si="75"/>
        <v>0</v>
      </c>
      <c r="Y288" s="63">
        <f t="shared" si="72"/>
        <v>117357419.8066</v>
      </c>
      <c r="Z288" s="63">
        <f t="shared" si="75"/>
        <v>7769716217.0665998</v>
      </c>
      <c r="AA288" s="63">
        <f t="shared" si="75"/>
        <v>12038193690.6628</v>
      </c>
    </row>
    <row r="289" spans="1:27" ht="24.9" customHeight="1">
      <c r="A289" s="175"/>
      <c r="B289" s="177"/>
      <c r="C289" s="58">
        <v>12</v>
      </c>
      <c r="D289" s="62" t="s">
        <v>695</v>
      </c>
      <c r="E289" s="62">
        <v>64187895.263599999</v>
      </c>
      <c r="F289" s="62">
        <v>0</v>
      </c>
      <c r="G289" s="62">
        <v>63696573.4177</v>
      </c>
      <c r="H289" s="62">
        <v>6361616.9699999997</v>
      </c>
      <c r="I289" s="62">
        <v>3836534.0603999998</v>
      </c>
      <c r="J289" s="62">
        <v>0</v>
      </c>
      <c r="K289" s="62">
        <f t="shared" si="69"/>
        <v>3836534.0603999998</v>
      </c>
      <c r="L289" s="75">
        <v>179823115.11660001</v>
      </c>
      <c r="M289" s="67">
        <f t="shared" si="70"/>
        <v>317905734.8283</v>
      </c>
      <c r="N289" s="66"/>
      <c r="O289" s="176">
        <v>31</v>
      </c>
      <c r="P289" s="68">
        <v>1</v>
      </c>
      <c r="Q289" s="176" t="s">
        <v>116</v>
      </c>
      <c r="R289" s="62" t="s">
        <v>696</v>
      </c>
      <c r="S289" s="62">
        <v>71774007.612000003</v>
      </c>
      <c r="T289" s="62">
        <v>0</v>
      </c>
      <c r="U289" s="62">
        <v>71224618.388899997</v>
      </c>
      <c r="V289" s="62">
        <v>6191101.0916999998</v>
      </c>
      <c r="W289" s="62">
        <v>4289958.7801000001</v>
      </c>
      <c r="X289" s="62">
        <f t="shared" ref="X289:X329" si="77">W289/2</f>
        <v>2144979.39005</v>
      </c>
      <c r="Y289" s="62">
        <f t="shared" si="72"/>
        <v>2144979.39005</v>
      </c>
      <c r="Z289" s="62">
        <v>190361530.38499999</v>
      </c>
      <c r="AA289" s="67">
        <f t="shared" si="71"/>
        <v>341696236.86764997</v>
      </c>
    </row>
    <row r="290" spans="1:27" ht="24.9" customHeight="1">
      <c r="A290" s="175"/>
      <c r="B290" s="177"/>
      <c r="C290" s="58">
        <v>13</v>
      </c>
      <c r="D290" s="62" t="s">
        <v>697</v>
      </c>
      <c r="E290" s="62">
        <v>83131721.286300004</v>
      </c>
      <c r="F290" s="62">
        <v>0</v>
      </c>
      <c r="G290" s="62">
        <v>82495395.222200006</v>
      </c>
      <c r="H290" s="62">
        <v>8165035.7219000002</v>
      </c>
      <c r="I290" s="62">
        <v>4968813.4952999996</v>
      </c>
      <c r="J290" s="62">
        <v>0</v>
      </c>
      <c r="K290" s="62">
        <f t="shared" si="69"/>
        <v>4968813.4952999996</v>
      </c>
      <c r="L290" s="75">
        <v>242388340.39739999</v>
      </c>
      <c r="M290" s="67">
        <f t="shared" si="70"/>
        <v>421149306.12309998</v>
      </c>
      <c r="N290" s="66"/>
      <c r="O290" s="177"/>
      <c r="P290" s="68">
        <v>2</v>
      </c>
      <c r="Q290" s="177"/>
      <c r="R290" s="62" t="s">
        <v>291</v>
      </c>
      <c r="S290" s="62">
        <v>72402302.225899994</v>
      </c>
      <c r="T290" s="62">
        <v>0</v>
      </c>
      <c r="U290" s="62">
        <v>71848103.764899999</v>
      </c>
      <c r="V290" s="62">
        <v>6319402.8393999999</v>
      </c>
      <c r="W290" s="62">
        <v>4327512.1797000002</v>
      </c>
      <c r="X290" s="62">
        <f t="shared" si="77"/>
        <v>2163756.0898500001</v>
      </c>
      <c r="Y290" s="62">
        <f t="shared" si="72"/>
        <v>2163756.0898500001</v>
      </c>
      <c r="Z290" s="62">
        <v>194812647.32179999</v>
      </c>
      <c r="AA290" s="67">
        <f t="shared" si="71"/>
        <v>347546212.24185002</v>
      </c>
    </row>
    <row r="291" spans="1:27" ht="24.9" customHeight="1">
      <c r="A291" s="175"/>
      <c r="B291" s="177"/>
      <c r="C291" s="58">
        <v>14</v>
      </c>
      <c r="D291" s="62" t="s">
        <v>698</v>
      </c>
      <c r="E291" s="62">
        <v>57040054.107299998</v>
      </c>
      <c r="F291" s="62">
        <v>0</v>
      </c>
      <c r="G291" s="62">
        <v>56603444.921700001</v>
      </c>
      <c r="H291" s="62">
        <v>6139059.0384</v>
      </c>
      <c r="I291" s="62">
        <v>3409304.9709000001</v>
      </c>
      <c r="J291" s="62">
        <v>0</v>
      </c>
      <c r="K291" s="62">
        <f t="shared" si="69"/>
        <v>3409304.9709000001</v>
      </c>
      <c r="L291" s="75">
        <v>172102009.2362</v>
      </c>
      <c r="M291" s="67">
        <f t="shared" si="70"/>
        <v>295293872.27450001</v>
      </c>
      <c r="N291" s="66"/>
      <c r="O291" s="177"/>
      <c r="P291" s="68">
        <v>3</v>
      </c>
      <c r="Q291" s="177"/>
      <c r="R291" s="62" t="s">
        <v>699</v>
      </c>
      <c r="S291" s="62">
        <v>72086801.338</v>
      </c>
      <c r="T291" s="62">
        <v>0</v>
      </c>
      <c r="U291" s="62">
        <v>71535017.856800005</v>
      </c>
      <c r="V291" s="62">
        <v>6226375.2177999998</v>
      </c>
      <c r="W291" s="62">
        <v>4308654.5757999998</v>
      </c>
      <c r="X291" s="62">
        <f t="shared" si="77"/>
        <v>2154327.2878999999</v>
      </c>
      <c r="Y291" s="62">
        <f t="shared" si="72"/>
        <v>2154327.2878999999</v>
      </c>
      <c r="Z291" s="62">
        <v>191585280.3572</v>
      </c>
      <c r="AA291" s="67">
        <f t="shared" si="71"/>
        <v>343587802.05769998</v>
      </c>
    </row>
    <row r="292" spans="1:27" ht="24.9" customHeight="1">
      <c r="A292" s="175"/>
      <c r="B292" s="177"/>
      <c r="C292" s="58">
        <v>15</v>
      </c>
      <c r="D292" s="62" t="s">
        <v>700</v>
      </c>
      <c r="E292" s="62">
        <v>63134115.487300001</v>
      </c>
      <c r="F292" s="62">
        <v>0</v>
      </c>
      <c r="G292" s="62">
        <v>62650859.726400003</v>
      </c>
      <c r="H292" s="62">
        <v>6713262.4864999996</v>
      </c>
      <c r="I292" s="62">
        <v>3773549.2563999998</v>
      </c>
      <c r="J292" s="62">
        <v>0</v>
      </c>
      <c r="K292" s="62">
        <f t="shared" si="69"/>
        <v>3773549.2563999998</v>
      </c>
      <c r="L292" s="75">
        <v>192022600.64109999</v>
      </c>
      <c r="M292" s="67">
        <f t="shared" si="70"/>
        <v>328294387.5977</v>
      </c>
      <c r="N292" s="66"/>
      <c r="O292" s="177"/>
      <c r="P292" s="68">
        <v>4</v>
      </c>
      <c r="Q292" s="177"/>
      <c r="R292" s="62" t="s">
        <v>701</v>
      </c>
      <c r="S292" s="62">
        <v>54727760.130599998</v>
      </c>
      <c r="T292" s="62">
        <v>0</v>
      </c>
      <c r="U292" s="62">
        <v>54308850.240800001</v>
      </c>
      <c r="V292" s="62">
        <v>5198677.3329999996</v>
      </c>
      <c r="W292" s="62">
        <v>3271098.3111</v>
      </c>
      <c r="X292" s="62">
        <f t="shared" si="77"/>
        <v>1635549.15555</v>
      </c>
      <c r="Y292" s="62">
        <f t="shared" si="72"/>
        <v>1635549.15555</v>
      </c>
      <c r="Z292" s="62">
        <v>155931802.97459999</v>
      </c>
      <c r="AA292" s="67">
        <f t="shared" si="71"/>
        <v>271802639.83455002</v>
      </c>
    </row>
    <row r="293" spans="1:27" ht="24.9" customHeight="1">
      <c r="A293" s="175"/>
      <c r="B293" s="177"/>
      <c r="C293" s="58">
        <v>16</v>
      </c>
      <c r="D293" s="62" t="s">
        <v>702</v>
      </c>
      <c r="E293" s="62">
        <v>71687946.325399995</v>
      </c>
      <c r="F293" s="62">
        <v>0</v>
      </c>
      <c r="G293" s="62">
        <v>71139215.852599993</v>
      </c>
      <c r="H293" s="62">
        <v>7327942.0812999997</v>
      </c>
      <c r="I293" s="62">
        <v>4284814.8653999995</v>
      </c>
      <c r="J293" s="62">
        <v>0</v>
      </c>
      <c r="K293" s="62">
        <f t="shared" ref="K293:K324" si="78">I293-J293</f>
        <v>4284814.8653999995</v>
      </c>
      <c r="L293" s="75">
        <v>213347413.46070001</v>
      </c>
      <c r="M293" s="67">
        <f t="shared" si="70"/>
        <v>367787332.58539999</v>
      </c>
      <c r="N293" s="66"/>
      <c r="O293" s="177"/>
      <c r="P293" s="68">
        <v>5</v>
      </c>
      <c r="Q293" s="177"/>
      <c r="R293" s="62" t="s">
        <v>703</v>
      </c>
      <c r="S293" s="62">
        <v>95218833.548500001</v>
      </c>
      <c r="T293" s="62">
        <v>0</v>
      </c>
      <c r="U293" s="62">
        <v>94489987.511899993</v>
      </c>
      <c r="V293" s="62">
        <v>9002771.0262000002</v>
      </c>
      <c r="W293" s="62">
        <v>5691264.6319000004</v>
      </c>
      <c r="X293" s="62">
        <f t="shared" si="77"/>
        <v>2845632.3159500002</v>
      </c>
      <c r="Y293" s="62">
        <f t="shared" si="72"/>
        <v>2845632.3159500002</v>
      </c>
      <c r="Z293" s="62">
        <v>287905577.03930002</v>
      </c>
      <c r="AA293" s="67">
        <f t="shared" si="71"/>
        <v>489462801.44185001</v>
      </c>
    </row>
    <row r="294" spans="1:27" ht="24.9" customHeight="1">
      <c r="A294" s="175"/>
      <c r="B294" s="178"/>
      <c r="C294" s="58">
        <v>17</v>
      </c>
      <c r="D294" s="62" t="s">
        <v>704</v>
      </c>
      <c r="E294" s="62">
        <v>59367527.292400002</v>
      </c>
      <c r="F294" s="62">
        <v>0</v>
      </c>
      <c r="G294" s="62">
        <v>58913102.6228</v>
      </c>
      <c r="H294" s="62">
        <v>6115738.4912999999</v>
      </c>
      <c r="I294" s="62">
        <v>3548418.8975</v>
      </c>
      <c r="J294" s="62">
        <v>0</v>
      </c>
      <c r="K294" s="62">
        <f t="shared" si="78"/>
        <v>3548418.8975</v>
      </c>
      <c r="L294" s="75">
        <v>171292959.5997</v>
      </c>
      <c r="M294" s="67">
        <f t="shared" si="70"/>
        <v>299237746.90369999</v>
      </c>
      <c r="N294" s="66"/>
      <c r="O294" s="177"/>
      <c r="P294" s="68">
        <v>6</v>
      </c>
      <c r="Q294" s="177"/>
      <c r="R294" s="62" t="s">
        <v>705</v>
      </c>
      <c r="S294" s="62">
        <v>82340065.010800004</v>
      </c>
      <c r="T294" s="62">
        <v>0</v>
      </c>
      <c r="U294" s="62">
        <v>81709798.625300005</v>
      </c>
      <c r="V294" s="62">
        <v>7645995.5394000001</v>
      </c>
      <c r="W294" s="62">
        <v>4921495.9090999998</v>
      </c>
      <c r="X294" s="62">
        <f t="shared" si="77"/>
        <v>2460747.9545499999</v>
      </c>
      <c r="Y294" s="62">
        <f t="shared" si="72"/>
        <v>2460747.9545499999</v>
      </c>
      <c r="Z294" s="62">
        <v>240835553.00670001</v>
      </c>
      <c r="AA294" s="67">
        <f t="shared" si="71"/>
        <v>414992160.13674998</v>
      </c>
    </row>
    <row r="295" spans="1:27" ht="24.9" customHeight="1">
      <c r="A295" s="58"/>
      <c r="B295" s="170" t="s">
        <v>706</v>
      </c>
      <c r="C295" s="171"/>
      <c r="D295" s="63"/>
      <c r="E295" s="63">
        <f>SUM(E278:E294)</f>
        <v>1152927221.5265999</v>
      </c>
      <c r="F295" s="63">
        <f t="shared" ref="F295:M295" si="79">SUM(F278:F294)</f>
        <v>0</v>
      </c>
      <c r="G295" s="63">
        <f t="shared" si="79"/>
        <v>1144102219.112</v>
      </c>
      <c r="H295" s="63">
        <f t="shared" si="79"/>
        <v>116597816.5844</v>
      </c>
      <c r="I295" s="63">
        <f t="shared" si="79"/>
        <v>68910883.2192</v>
      </c>
      <c r="J295" s="63">
        <f t="shared" si="79"/>
        <v>0</v>
      </c>
      <c r="K295" s="63">
        <f t="shared" si="79"/>
        <v>68910883.2192</v>
      </c>
      <c r="L295" s="63">
        <f t="shared" si="79"/>
        <v>3350156527.7456002</v>
      </c>
      <c r="M295" s="63">
        <f t="shared" si="79"/>
        <v>5832694668.1878004</v>
      </c>
      <c r="N295" s="66"/>
      <c r="O295" s="177"/>
      <c r="P295" s="68">
        <v>7</v>
      </c>
      <c r="Q295" s="177"/>
      <c r="R295" s="62" t="s">
        <v>707</v>
      </c>
      <c r="S295" s="62">
        <v>72281690.872700006</v>
      </c>
      <c r="T295" s="62">
        <v>0</v>
      </c>
      <c r="U295" s="62">
        <v>71728415.622999996</v>
      </c>
      <c r="V295" s="62">
        <v>6087403.7939999998</v>
      </c>
      <c r="W295" s="62">
        <v>4320303.1948999995</v>
      </c>
      <c r="X295" s="62">
        <f t="shared" si="77"/>
        <v>2160151.5974499998</v>
      </c>
      <c r="Y295" s="62">
        <f t="shared" si="72"/>
        <v>2160151.5974499998</v>
      </c>
      <c r="Z295" s="62">
        <v>186764004.9725</v>
      </c>
      <c r="AA295" s="67">
        <f t="shared" si="71"/>
        <v>339021666.85965002</v>
      </c>
    </row>
    <row r="296" spans="1:27" ht="24.9" customHeight="1">
      <c r="A296" s="175">
        <v>15</v>
      </c>
      <c r="B296" s="176" t="s">
        <v>708</v>
      </c>
      <c r="C296" s="58">
        <v>1</v>
      </c>
      <c r="D296" s="62" t="s">
        <v>709</v>
      </c>
      <c r="E296" s="62">
        <v>94721935.260700002</v>
      </c>
      <c r="F296" s="62">
        <v>0</v>
      </c>
      <c r="G296" s="62">
        <v>93996892.697999999</v>
      </c>
      <c r="H296" s="62">
        <v>7570271.7922999999</v>
      </c>
      <c r="I296" s="62">
        <v>5661564.8387000002</v>
      </c>
      <c r="J296" s="62">
        <v>5661564.8387000002</v>
      </c>
      <c r="K296" s="62">
        <f t="shared" si="78"/>
        <v>0</v>
      </c>
      <c r="L296" s="75">
        <v>264220580.9862</v>
      </c>
      <c r="M296" s="67">
        <f t="shared" si="70"/>
        <v>460509680.73720002</v>
      </c>
      <c r="N296" s="66"/>
      <c r="O296" s="177"/>
      <c r="P296" s="68">
        <v>8</v>
      </c>
      <c r="Q296" s="177"/>
      <c r="R296" s="62" t="s">
        <v>710</v>
      </c>
      <c r="S296" s="62">
        <v>63836393.009400003</v>
      </c>
      <c r="T296" s="62">
        <v>0</v>
      </c>
      <c r="U296" s="62">
        <v>63347761.713399999</v>
      </c>
      <c r="V296" s="62">
        <v>5595159.8388</v>
      </c>
      <c r="W296" s="62">
        <v>3815524.6417</v>
      </c>
      <c r="X296" s="62">
        <f t="shared" si="77"/>
        <v>1907762.32085</v>
      </c>
      <c r="Y296" s="62">
        <f t="shared" si="72"/>
        <v>1907762.32085</v>
      </c>
      <c r="Z296" s="62">
        <v>169686798.73989999</v>
      </c>
      <c r="AA296" s="67">
        <f t="shared" si="71"/>
        <v>304373875.62234998</v>
      </c>
    </row>
    <row r="297" spans="1:27" ht="24.9" customHeight="1">
      <c r="A297" s="175"/>
      <c r="B297" s="177"/>
      <c r="C297" s="58">
        <v>2</v>
      </c>
      <c r="D297" s="62" t="s">
        <v>711</v>
      </c>
      <c r="E297" s="62">
        <v>68790147.342199996</v>
      </c>
      <c r="F297" s="62">
        <v>0</v>
      </c>
      <c r="G297" s="62">
        <v>68263597.873199999</v>
      </c>
      <c r="H297" s="62">
        <v>6183390.9954000004</v>
      </c>
      <c r="I297" s="62">
        <v>4111612.3565000002</v>
      </c>
      <c r="J297" s="62">
        <v>4111612.3565000002</v>
      </c>
      <c r="K297" s="62">
        <f t="shared" si="78"/>
        <v>0</v>
      </c>
      <c r="L297" s="75">
        <v>216106126.47839999</v>
      </c>
      <c r="M297" s="67">
        <f t="shared" si="70"/>
        <v>359343262.68919998</v>
      </c>
      <c r="N297" s="66"/>
      <c r="O297" s="177"/>
      <c r="P297" s="68">
        <v>9</v>
      </c>
      <c r="Q297" s="177"/>
      <c r="R297" s="62" t="s">
        <v>712</v>
      </c>
      <c r="S297" s="62">
        <v>65475438.576899998</v>
      </c>
      <c r="T297" s="62">
        <v>0</v>
      </c>
      <c r="U297" s="62">
        <v>64974261.318899997</v>
      </c>
      <c r="V297" s="62">
        <v>5807878.2039999999</v>
      </c>
      <c r="W297" s="62">
        <v>3913490.9969000001</v>
      </c>
      <c r="X297" s="62">
        <f t="shared" si="77"/>
        <v>1956745.4984500001</v>
      </c>
      <c r="Y297" s="62">
        <f t="shared" si="72"/>
        <v>1956745.4984500001</v>
      </c>
      <c r="Z297" s="62">
        <v>177066544.80689999</v>
      </c>
      <c r="AA297" s="67">
        <f t="shared" si="71"/>
        <v>315280868.40515</v>
      </c>
    </row>
    <row r="298" spans="1:27" ht="24.9" customHeight="1">
      <c r="A298" s="175"/>
      <c r="B298" s="177"/>
      <c r="C298" s="58">
        <v>3</v>
      </c>
      <c r="D298" s="62" t="s">
        <v>713</v>
      </c>
      <c r="E298" s="62">
        <v>69235771.9252</v>
      </c>
      <c r="F298" s="62">
        <v>0</v>
      </c>
      <c r="G298" s="62">
        <v>68705811.453400001</v>
      </c>
      <c r="H298" s="62">
        <v>6068227.1163999997</v>
      </c>
      <c r="I298" s="62">
        <v>4138247.5014</v>
      </c>
      <c r="J298" s="62">
        <v>4138247.5014</v>
      </c>
      <c r="K298" s="62">
        <f t="shared" si="78"/>
        <v>0</v>
      </c>
      <c r="L298" s="75">
        <v>212110795.92910001</v>
      </c>
      <c r="M298" s="67">
        <f t="shared" si="70"/>
        <v>356120606.42409998</v>
      </c>
      <c r="N298" s="66"/>
      <c r="O298" s="177"/>
      <c r="P298" s="68">
        <v>10</v>
      </c>
      <c r="Q298" s="177"/>
      <c r="R298" s="62" t="s">
        <v>714</v>
      </c>
      <c r="S298" s="62">
        <v>62112942.391999997</v>
      </c>
      <c r="T298" s="62">
        <v>0</v>
      </c>
      <c r="U298" s="62">
        <v>61637503.1307</v>
      </c>
      <c r="V298" s="62">
        <v>5427820.8011999996</v>
      </c>
      <c r="W298" s="62">
        <v>3712513.3657</v>
      </c>
      <c r="X298" s="62">
        <f t="shared" si="77"/>
        <v>1856256.68285</v>
      </c>
      <c r="Y298" s="62">
        <f t="shared" si="72"/>
        <v>1856256.68285</v>
      </c>
      <c r="Z298" s="62">
        <v>163881378.02149999</v>
      </c>
      <c r="AA298" s="67">
        <f t="shared" si="71"/>
        <v>294915901.02824998</v>
      </c>
    </row>
    <row r="299" spans="1:27" ht="24.9" customHeight="1">
      <c r="A299" s="175"/>
      <c r="B299" s="177"/>
      <c r="C299" s="58">
        <v>4</v>
      </c>
      <c r="D299" s="62" t="s">
        <v>715</v>
      </c>
      <c r="E299" s="62">
        <v>75441716.078299999</v>
      </c>
      <c r="F299" s="62">
        <v>0</v>
      </c>
      <c r="G299" s="62">
        <v>74864252.631999999</v>
      </c>
      <c r="H299" s="62">
        <v>6124076.8937999997</v>
      </c>
      <c r="I299" s="62">
        <v>4509179.0613000002</v>
      </c>
      <c r="J299" s="62">
        <v>4509179.0613000002</v>
      </c>
      <c r="K299" s="62">
        <f t="shared" si="78"/>
        <v>0</v>
      </c>
      <c r="L299" s="75">
        <v>214048368.05329999</v>
      </c>
      <c r="M299" s="67">
        <f t="shared" si="70"/>
        <v>370478413.65740001</v>
      </c>
      <c r="N299" s="66"/>
      <c r="O299" s="177"/>
      <c r="P299" s="68">
        <v>11</v>
      </c>
      <c r="Q299" s="177"/>
      <c r="R299" s="62" t="s">
        <v>716</v>
      </c>
      <c r="S299" s="62">
        <v>85817085.488600001</v>
      </c>
      <c r="T299" s="62">
        <v>0</v>
      </c>
      <c r="U299" s="62">
        <v>85160204.488299996</v>
      </c>
      <c r="V299" s="62">
        <v>7515557.6427999996</v>
      </c>
      <c r="W299" s="62">
        <v>5129318.6993000004</v>
      </c>
      <c r="X299" s="62">
        <f t="shared" si="77"/>
        <v>2564659.3496500002</v>
      </c>
      <c r="Y299" s="62">
        <f t="shared" si="72"/>
        <v>2564659.3496500002</v>
      </c>
      <c r="Z299" s="62">
        <v>236310327.5839</v>
      </c>
      <c r="AA299" s="67">
        <f t="shared" si="71"/>
        <v>417367834.55325001</v>
      </c>
    </row>
    <row r="300" spans="1:27" ht="24.9" customHeight="1">
      <c r="A300" s="175"/>
      <c r="B300" s="177"/>
      <c r="C300" s="58">
        <v>5</v>
      </c>
      <c r="D300" s="62" t="s">
        <v>717</v>
      </c>
      <c r="E300" s="62">
        <v>73377393.681099996</v>
      </c>
      <c r="F300" s="62">
        <v>0</v>
      </c>
      <c r="G300" s="62">
        <v>72815731.449200004</v>
      </c>
      <c r="H300" s="62">
        <v>6443912.6084000003</v>
      </c>
      <c r="I300" s="62">
        <v>4385793.7538999999</v>
      </c>
      <c r="J300" s="62">
        <v>4385793.7538999999</v>
      </c>
      <c r="K300" s="62">
        <f t="shared" si="78"/>
        <v>0</v>
      </c>
      <c r="L300" s="75">
        <v>225144289.9066</v>
      </c>
      <c r="M300" s="67">
        <f t="shared" si="70"/>
        <v>377781327.64529997</v>
      </c>
      <c r="N300" s="66"/>
      <c r="O300" s="177"/>
      <c r="P300" s="68">
        <v>12</v>
      </c>
      <c r="Q300" s="177"/>
      <c r="R300" s="62" t="s">
        <v>718</v>
      </c>
      <c r="S300" s="62">
        <v>57776553.219700001</v>
      </c>
      <c r="T300" s="62">
        <v>0</v>
      </c>
      <c r="U300" s="62">
        <v>57334306.552199997</v>
      </c>
      <c r="V300" s="62">
        <v>5329380.8646999998</v>
      </c>
      <c r="W300" s="62">
        <v>3453325.7932000002</v>
      </c>
      <c r="X300" s="62">
        <f t="shared" si="77"/>
        <v>1726662.8966000001</v>
      </c>
      <c r="Y300" s="62">
        <f t="shared" si="72"/>
        <v>1726662.8966000001</v>
      </c>
      <c r="Z300" s="62">
        <v>160466243.96039999</v>
      </c>
      <c r="AA300" s="67">
        <f t="shared" si="71"/>
        <v>282633147.49360001</v>
      </c>
    </row>
    <row r="301" spans="1:27" ht="24.9" customHeight="1">
      <c r="A301" s="175"/>
      <c r="B301" s="177"/>
      <c r="C301" s="58">
        <v>6</v>
      </c>
      <c r="D301" s="62" t="s">
        <v>100</v>
      </c>
      <c r="E301" s="62">
        <v>79898660.659400001</v>
      </c>
      <c r="F301" s="62">
        <v>0</v>
      </c>
      <c r="G301" s="62">
        <v>79287081.836300001</v>
      </c>
      <c r="H301" s="62">
        <v>6797129.7992000002</v>
      </c>
      <c r="I301" s="62">
        <v>4775572.2748999996</v>
      </c>
      <c r="J301" s="62">
        <v>4775572.2748999996</v>
      </c>
      <c r="K301" s="62">
        <f t="shared" si="78"/>
        <v>0</v>
      </c>
      <c r="L301" s="75">
        <v>237398300.8457</v>
      </c>
      <c r="M301" s="67">
        <f t="shared" si="70"/>
        <v>403381173.14060003</v>
      </c>
      <c r="N301" s="66"/>
      <c r="O301" s="177"/>
      <c r="P301" s="68">
        <v>13</v>
      </c>
      <c r="Q301" s="177"/>
      <c r="R301" s="62" t="s">
        <v>719</v>
      </c>
      <c r="S301" s="62">
        <v>77132816.548299998</v>
      </c>
      <c r="T301" s="62">
        <v>0</v>
      </c>
      <c r="U301" s="62">
        <v>76542408.689500004</v>
      </c>
      <c r="V301" s="62">
        <v>6372817.6283999998</v>
      </c>
      <c r="W301" s="62">
        <v>4610256.7571999999</v>
      </c>
      <c r="X301" s="62">
        <f t="shared" si="77"/>
        <v>2305128.3785999999</v>
      </c>
      <c r="Y301" s="62">
        <f t="shared" si="72"/>
        <v>2305128.3785999999</v>
      </c>
      <c r="Z301" s="62">
        <v>196665743.4517</v>
      </c>
      <c r="AA301" s="67">
        <f t="shared" si="71"/>
        <v>359018914.6965</v>
      </c>
    </row>
    <row r="302" spans="1:27" ht="24.9" customHeight="1">
      <c r="A302" s="175"/>
      <c r="B302" s="177"/>
      <c r="C302" s="58">
        <v>7</v>
      </c>
      <c r="D302" s="62" t="s">
        <v>720</v>
      </c>
      <c r="E302" s="62">
        <v>62647933.171700001</v>
      </c>
      <c r="F302" s="62">
        <v>0</v>
      </c>
      <c r="G302" s="62">
        <v>62168398.859999999</v>
      </c>
      <c r="H302" s="62">
        <v>5488932.3290999997</v>
      </c>
      <c r="I302" s="62">
        <v>3744489.9608999998</v>
      </c>
      <c r="J302" s="62">
        <v>3744489.9608999998</v>
      </c>
      <c r="K302" s="62">
        <f t="shared" si="78"/>
        <v>0</v>
      </c>
      <c r="L302" s="75">
        <v>192013572.89969999</v>
      </c>
      <c r="M302" s="67">
        <f t="shared" si="70"/>
        <v>322318837.26050001</v>
      </c>
      <c r="N302" s="66"/>
      <c r="O302" s="177"/>
      <c r="P302" s="68">
        <v>14</v>
      </c>
      <c r="Q302" s="177"/>
      <c r="R302" s="62" t="s">
        <v>721</v>
      </c>
      <c r="S302" s="62">
        <v>77021256.988100007</v>
      </c>
      <c r="T302" s="62">
        <v>0</v>
      </c>
      <c r="U302" s="62">
        <v>76431703.054299995</v>
      </c>
      <c r="V302" s="62">
        <v>6430858.8953</v>
      </c>
      <c r="W302" s="62">
        <v>4603588.8011999996</v>
      </c>
      <c r="X302" s="62">
        <f t="shared" si="77"/>
        <v>2301794.4005999998</v>
      </c>
      <c r="Y302" s="62">
        <f t="shared" si="72"/>
        <v>2301794.4005999998</v>
      </c>
      <c r="Z302" s="62">
        <v>198679343.9707</v>
      </c>
      <c r="AA302" s="67">
        <f t="shared" si="71"/>
        <v>360864957.30900002</v>
      </c>
    </row>
    <row r="303" spans="1:27" ht="24.9" customHeight="1">
      <c r="A303" s="175"/>
      <c r="B303" s="177"/>
      <c r="C303" s="58">
        <v>8</v>
      </c>
      <c r="D303" s="62" t="s">
        <v>722</v>
      </c>
      <c r="E303" s="62">
        <v>67201448.168200001</v>
      </c>
      <c r="F303" s="62">
        <v>0</v>
      </c>
      <c r="G303" s="62">
        <v>66687059.288099997</v>
      </c>
      <c r="H303" s="62">
        <v>5992454.7073999997</v>
      </c>
      <c r="I303" s="62">
        <v>4016655.2236000001</v>
      </c>
      <c r="J303" s="62">
        <v>4016655.2236000001</v>
      </c>
      <c r="K303" s="62">
        <f t="shared" si="78"/>
        <v>0</v>
      </c>
      <c r="L303" s="75">
        <v>209482056.57870001</v>
      </c>
      <c r="M303" s="67">
        <f t="shared" si="70"/>
        <v>349363018.74239999</v>
      </c>
      <c r="N303" s="66"/>
      <c r="O303" s="177"/>
      <c r="P303" s="68">
        <v>15</v>
      </c>
      <c r="Q303" s="177"/>
      <c r="R303" s="62" t="s">
        <v>723</v>
      </c>
      <c r="S303" s="62">
        <v>60868071.608800001</v>
      </c>
      <c r="T303" s="62">
        <v>0</v>
      </c>
      <c r="U303" s="62">
        <v>60402161.125600003</v>
      </c>
      <c r="V303" s="62">
        <v>5707313.1868000003</v>
      </c>
      <c r="W303" s="62">
        <v>3638106.9821000001</v>
      </c>
      <c r="X303" s="62">
        <f t="shared" si="77"/>
        <v>1819053.4910500001</v>
      </c>
      <c r="Y303" s="62">
        <f t="shared" si="72"/>
        <v>1819053.4910500001</v>
      </c>
      <c r="Z303" s="62">
        <v>173577686.24169999</v>
      </c>
      <c r="AA303" s="67">
        <f t="shared" si="71"/>
        <v>302374285.65394998</v>
      </c>
    </row>
    <row r="304" spans="1:27" ht="24.9" customHeight="1">
      <c r="A304" s="175"/>
      <c r="B304" s="177"/>
      <c r="C304" s="58">
        <v>9</v>
      </c>
      <c r="D304" s="62" t="s">
        <v>724</v>
      </c>
      <c r="E304" s="62">
        <v>61266386.232299998</v>
      </c>
      <c r="F304" s="62">
        <v>0</v>
      </c>
      <c r="G304" s="62">
        <v>60797426.877099998</v>
      </c>
      <c r="H304" s="62">
        <v>5360320.6738</v>
      </c>
      <c r="I304" s="62">
        <v>3661914.3933000001</v>
      </c>
      <c r="J304" s="62">
        <v>3661914.3933000001</v>
      </c>
      <c r="K304" s="62">
        <f t="shared" si="78"/>
        <v>0</v>
      </c>
      <c r="L304" s="75">
        <v>187551704.4727</v>
      </c>
      <c r="M304" s="67">
        <f t="shared" si="70"/>
        <v>314975838.25590003</v>
      </c>
      <c r="N304" s="66"/>
      <c r="O304" s="177"/>
      <c r="P304" s="68">
        <v>16</v>
      </c>
      <c r="Q304" s="177"/>
      <c r="R304" s="62" t="s">
        <v>725</v>
      </c>
      <c r="S304" s="62">
        <v>77556978.546700001</v>
      </c>
      <c r="T304" s="62">
        <v>0</v>
      </c>
      <c r="U304" s="62">
        <v>76963323.968899995</v>
      </c>
      <c r="V304" s="62">
        <v>6553582.3060999997</v>
      </c>
      <c r="W304" s="62">
        <v>4635609.0755000003</v>
      </c>
      <c r="X304" s="62">
        <f t="shared" si="77"/>
        <v>2317804.5377500001</v>
      </c>
      <c r="Y304" s="62">
        <f t="shared" si="72"/>
        <v>2317804.5377500001</v>
      </c>
      <c r="Z304" s="62">
        <v>202936934.08419999</v>
      </c>
      <c r="AA304" s="67">
        <f t="shared" si="71"/>
        <v>366328623.44365001</v>
      </c>
    </row>
    <row r="305" spans="1:27" ht="24.9" customHeight="1">
      <c r="A305" s="175"/>
      <c r="B305" s="177"/>
      <c r="C305" s="58">
        <v>10</v>
      </c>
      <c r="D305" s="62" t="s">
        <v>726</v>
      </c>
      <c r="E305" s="62">
        <v>58103411.4014</v>
      </c>
      <c r="F305" s="62">
        <v>0</v>
      </c>
      <c r="G305" s="62">
        <v>57658662.820299998</v>
      </c>
      <c r="H305" s="62">
        <v>5507914.1698000003</v>
      </c>
      <c r="I305" s="62">
        <v>3472862.2266000002</v>
      </c>
      <c r="J305" s="62">
        <v>3472862.2266000002</v>
      </c>
      <c r="K305" s="62">
        <f t="shared" si="78"/>
        <v>0</v>
      </c>
      <c r="L305" s="75">
        <v>192672101.6735</v>
      </c>
      <c r="M305" s="67">
        <f t="shared" si="70"/>
        <v>313942090.065</v>
      </c>
      <c r="N305" s="66"/>
      <c r="O305" s="178"/>
      <c r="P305" s="68">
        <v>17</v>
      </c>
      <c r="Q305" s="178"/>
      <c r="R305" s="62" t="s">
        <v>727</v>
      </c>
      <c r="S305" s="62">
        <v>82404634.955799997</v>
      </c>
      <c r="T305" s="62">
        <v>0</v>
      </c>
      <c r="U305" s="62">
        <v>81773874.324300006</v>
      </c>
      <c r="V305" s="62">
        <v>6041094.7435999997</v>
      </c>
      <c r="W305" s="62">
        <v>4925355.2784000002</v>
      </c>
      <c r="X305" s="62">
        <f t="shared" si="77"/>
        <v>2462677.6392000001</v>
      </c>
      <c r="Y305" s="62">
        <f t="shared" si="72"/>
        <v>2462677.6392000001</v>
      </c>
      <c r="Z305" s="62">
        <v>185157425.1534</v>
      </c>
      <c r="AA305" s="67">
        <f t="shared" si="71"/>
        <v>357839706.81629997</v>
      </c>
    </row>
    <row r="306" spans="1:27" ht="24.9" customHeight="1">
      <c r="A306" s="175"/>
      <c r="B306" s="178"/>
      <c r="C306" s="58">
        <v>11</v>
      </c>
      <c r="D306" s="62" t="s">
        <v>728</v>
      </c>
      <c r="E306" s="62">
        <v>79301733.504600003</v>
      </c>
      <c r="F306" s="62">
        <v>0</v>
      </c>
      <c r="G306" s="62">
        <v>78694723.819499999</v>
      </c>
      <c r="H306" s="62">
        <v>6655989.0221999995</v>
      </c>
      <c r="I306" s="62">
        <v>4739893.7197000002</v>
      </c>
      <c r="J306" s="62">
        <v>4739893.7197000002</v>
      </c>
      <c r="K306" s="62">
        <f t="shared" si="78"/>
        <v>0</v>
      </c>
      <c r="L306" s="75">
        <v>232501765.02970001</v>
      </c>
      <c r="M306" s="67">
        <f t="shared" si="70"/>
        <v>397154211.37599999</v>
      </c>
      <c r="N306" s="66"/>
      <c r="O306" s="58"/>
      <c r="P306" s="171" t="s">
        <v>729</v>
      </c>
      <c r="Q306" s="172"/>
      <c r="R306" s="63"/>
      <c r="S306" s="63">
        <f t="shared" ref="S306:W306" si="80">SUM(S289:S305)</f>
        <v>1230833632.0727999</v>
      </c>
      <c r="T306" s="63">
        <f t="shared" si="80"/>
        <v>0</v>
      </c>
      <c r="U306" s="63">
        <f t="shared" si="80"/>
        <v>1221412300.3777001</v>
      </c>
      <c r="V306" s="63">
        <f t="shared" si="80"/>
        <v>107453190.9532</v>
      </c>
      <c r="W306" s="63">
        <f t="shared" si="80"/>
        <v>73567377.973800004</v>
      </c>
      <c r="X306" s="63">
        <f t="shared" ref="X306:AA306" si="81">SUM(X289:X305)</f>
        <v>36783688.986900002</v>
      </c>
      <c r="Y306" s="63">
        <f t="shared" si="72"/>
        <v>36783688.986900002</v>
      </c>
      <c r="Z306" s="63">
        <f t="shared" si="81"/>
        <v>3312624822.0714002</v>
      </c>
      <c r="AA306" s="63">
        <f t="shared" si="81"/>
        <v>5909107634.4619999</v>
      </c>
    </row>
    <row r="307" spans="1:27" ht="24.9" customHeight="1">
      <c r="A307" s="58"/>
      <c r="B307" s="170" t="s">
        <v>730</v>
      </c>
      <c r="C307" s="171"/>
      <c r="D307" s="63"/>
      <c r="E307" s="63">
        <f>SUM(E296:E306)</f>
        <v>789986537.42509997</v>
      </c>
      <c r="F307" s="63">
        <f t="shared" ref="F307:M307" si="82">SUM(F296:F306)</f>
        <v>0</v>
      </c>
      <c r="G307" s="63">
        <f t="shared" si="82"/>
        <v>783939639.60710001</v>
      </c>
      <c r="H307" s="63">
        <f t="shared" si="82"/>
        <v>68192620.107800007</v>
      </c>
      <c r="I307" s="63">
        <f t="shared" si="82"/>
        <v>47217785.310800001</v>
      </c>
      <c r="J307" s="63">
        <f t="shared" si="82"/>
        <v>47217785.310800001</v>
      </c>
      <c r="K307" s="63">
        <f t="shared" si="82"/>
        <v>0</v>
      </c>
      <c r="L307" s="63">
        <f t="shared" si="82"/>
        <v>2383249662.8536</v>
      </c>
      <c r="M307" s="63">
        <f t="shared" si="82"/>
        <v>4025368459.9935999</v>
      </c>
      <c r="N307" s="66"/>
      <c r="O307" s="176">
        <v>32</v>
      </c>
      <c r="P307" s="68">
        <v>1</v>
      </c>
      <c r="Q307" s="176" t="s">
        <v>117</v>
      </c>
      <c r="R307" s="62" t="s">
        <v>731</v>
      </c>
      <c r="S307" s="62">
        <v>54828465.5141</v>
      </c>
      <c r="T307" s="62">
        <v>0</v>
      </c>
      <c r="U307" s="62">
        <v>54408784.781800002</v>
      </c>
      <c r="V307" s="62">
        <v>7166629.7183999997</v>
      </c>
      <c r="W307" s="62">
        <v>3277117.5088999998</v>
      </c>
      <c r="X307" s="62">
        <f t="shared" si="77"/>
        <v>1638558.7544499999</v>
      </c>
      <c r="Y307" s="62">
        <f t="shared" si="72"/>
        <v>1638558.7544499999</v>
      </c>
      <c r="Z307" s="62">
        <v>440677931.37330002</v>
      </c>
      <c r="AA307" s="67">
        <f t="shared" si="71"/>
        <v>558720370.14205003</v>
      </c>
    </row>
    <row r="308" spans="1:27" ht="24.9" customHeight="1">
      <c r="A308" s="175">
        <v>16</v>
      </c>
      <c r="B308" s="176" t="s">
        <v>732</v>
      </c>
      <c r="C308" s="58">
        <v>1</v>
      </c>
      <c r="D308" s="62" t="s">
        <v>733</v>
      </c>
      <c r="E308" s="62">
        <v>61989861.763700001</v>
      </c>
      <c r="F308" s="62">
        <v>0</v>
      </c>
      <c r="G308" s="62">
        <v>61515364.614699997</v>
      </c>
      <c r="H308" s="62">
        <v>6362471.4442999996</v>
      </c>
      <c r="I308" s="62">
        <v>3705156.7913000002</v>
      </c>
      <c r="J308" s="62">
        <f>I308/2</f>
        <v>1852578.3956500001</v>
      </c>
      <c r="K308" s="62">
        <f t="shared" si="78"/>
        <v>1852578.3956500001</v>
      </c>
      <c r="L308" s="75">
        <v>192087461.4772</v>
      </c>
      <c r="M308" s="67">
        <f t="shared" si="70"/>
        <v>323807737.69555002</v>
      </c>
      <c r="N308" s="66"/>
      <c r="O308" s="177"/>
      <c r="P308" s="68">
        <v>2</v>
      </c>
      <c r="Q308" s="177"/>
      <c r="R308" s="62" t="s">
        <v>734</v>
      </c>
      <c r="S308" s="62">
        <v>68503909.542400002</v>
      </c>
      <c r="T308" s="62">
        <v>0</v>
      </c>
      <c r="U308" s="62">
        <v>67979551.061000004</v>
      </c>
      <c r="V308" s="62">
        <v>8081720.4619000005</v>
      </c>
      <c r="W308" s="62">
        <v>4094503.8180999998</v>
      </c>
      <c r="X308" s="62">
        <f t="shared" si="77"/>
        <v>2047251.9090499999</v>
      </c>
      <c r="Y308" s="62">
        <f t="shared" si="72"/>
        <v>2047251.9090499999</v>
      </c>
      <c r="Z308" s="62">
        <v>472424778.00059998</v>
      </c>
      <c r="AA308" s="67">
        <f t="shared" si="71"/>
        <v>619037210.97494996</v>
      </c>
    </row>
    <row r="309" spans="1:27" ht="24.9" customHeight="1">
      <c r="A309" s="175"/>
      <c r="B309" s="177"/>
      <c r="C309" s="58">
        <v>2</v>
      </c>
      <c r="D309" s="62" t="s">
        <v>735</v>
      </c>
      <c r="E309" s="62">
        <v>58335584.604999997</v>
      </c>
      <c r="F309" s="62">
        <v>0</v>
      </c>
      <c r="G309" s="62">
        <v>57889058.869900003</v>
      </c>
      <c r="H309" s="62">
        <v>6088535.2593</v>
      </c>
      <c r="I309" s="62">
        <v>3486739.3042000001</v>
      </c>
      <c r="J309" s="62">
        <f t="shared" ref="J309:J334" si="83">I309/2</f>
        <v>1743369.6521000001</v>
      </c>
      <c r="K309" s="62">
        <f t="shared" si="78"/>
        <v>1743369.6521000001</v>
      </c>
      <c r="L309" s="75">
        <v>182583912.11669999</v>
      </c>
      <c r="M309" s="67">
        <f t="shared" si="70"/>
        <v>306640460.50300002</v>
      </c>
      <c r="N309" s="66"/>
      <c r="O309" s="177"/>
      <c r="P309" s="68">
        <v>3</v>
      </c>
      <c r="Q309" s="177"/>
      <c r="R309" s="62" t="s">
        <v>736</v>
      </c>
      <c r="S309" s="62">
        <v>63106469.903499998</v>
      </c>
      <c r="T309" s="62">
        <v>0</v>
      </c>
      <c r="U309" s="62">
        <v>62623425.753899999</v>
      </c>
      <c r="V309" s="62">
        <v>7047746.9482000005</v>
      </c>
      <c r="W309" s="62">
        <v>3771896.8697000002</v>
      </c>
      <c r="X309" s="62">
        <f t="shared" si="77"/>
        <v>1885948.4348500001</v>
      </c>
      <c r="Y309" s="62">
        <f t="shared" si="72"/>
        <v>1885948.4348500001</v>
      </c>
      <c r="Z309" s="62">
        <v>436553582.94169998</v>
      </c>
      <c r="AA309" s="67">
        <f t="shared" si="71"/>
        <v>571217173.98214996</v>
      </c>
    </row>
    <row r="310" spans="1:27" ht="24.9" customHeight="1">
      <c r="A310" s="175"/>
      <c r="B310" s="177"/>
      <c r="C310" s="58">
        <v>3</v>
      </c>
      <c r="D310" s="62" t="s">
        <v>737</v>
      </c>
      <c r="E310" s="62">
        <v>53592293.590400003</v>
      </c>
      <c r="F310" s="62">
        <v>0</v>
      </c>
      <c r="G310" s="62">
        <v>53182075.0515</v>
      </c>
      <c r="H310" s="62">
        <v>5646131.0876000002</v>
      </c>
      <c r="I310" s="62">
        <v>3203231.0592</v>
      </c>
      <c r="J310" s="62">
        <f t="shared" si="83"/>
        <v>1601615.5296</v>
      </c>
      <c r="K310" s="62">
        <f t="shared" si="78"/>
        <v>1601615.5296</v>
      </c>
      <c r="L310" s="75">
        <v>167235775.89500001</v>
      </c>
      <c r="M310" s="67">
        <f t="shared" si="70"/>
        <v>281257891.1541</v>
      </c>
      <c r="N310" s="66"/>
      <c r="O310" s="177"/>
      <c r="P310" s="68">
        <v>4</v>
      </c>
      <c r="Q310" s="177"/>
      <c r="R310" s="62" t="s">
        <v>738</v>
      </c>
      <c r="S310" s="62">
        <v>67364892.212599993</v>
      </c>
      <c r="T310" s="62">
        <v>0</v>
      </c>
      <c r="U310" s="62">
        <v>66849252.261299998</v>
      </c>
      <c r="V310" s="62">
        <v>7656527.2302999999</v>
      </c>
      <c r="W310" s="62">
        <v>4026424.3341999999</v>
      </c>
      <c r="X310" s="62">
        <f t="shared" si="77"/>
        <v>2013212.1671</v>
      </c>
      <c r="Y310" s="62">
        <f t="shared" si="72"/>
        <v>2013212.1671</v>
      </c>
      <c r="Z310" s="62">
        <v>457673733.46600002</v>
      </c>
      <c r="AA310" s="67">
        <f t="shared" si="71"/>
        <v>601557617.33729994</v>
      </c>
    </row>
    <row r="311" spans="1:27" ht="24.9" customHeight="1">
      <c r="A311" s="175"/>
      <c r="B311" s="177"/>
      <c r="C311" s="58">
        <v>4</v>
      </c>
      <c r="D311" s="62" t="s">
        <v>739</v>
      </c>
      <c r="E311" s="62">
        <v>56999538.413599998</v>
      </c>
      <c r="F311" s="62">
        <v>0</v>
      </c>
      <c r="G311" s="62">
        <v>56563239.352600001</v>
      </c>
      <c r="H311" s="62">
        <v>6029774.5641000001</v>
      </c>
      <c r="I311" s="62">
        <v>3406883.3330000001</v>
      </c>
      <c r="J311" s="62">
        <f t="shared" si="83"/>
        <v>1703441.6665000001</v>
      </c>
      <c r="K311" s="62">
        <f t="shared" si="78"/>
        <v>1703441.6665000001</v>
      </c>
      <c r="L311" s="75">
        <v>180545352.78119999</v>
      </c>
      <c r="M311" s="67">
        <f t="shared" si="70"/>
        <v>301841346.778</v>
      </c>
      <c r="N311" s="66"/>
      <c r="O311" s="177"/>
      <c r="P311" s="68">
        <v>5</v>
      </c>
      <c r="Q311" s="177"/>
      <c r="R311" s="62" t="s">
        <v>740</v>
      </c>
      <c r="S311" s="62">
        <v>62531473.435500003</v>
      </c>
      <c r="T311" s="62">
        <v>0</v>
      </c>
      <c r="U311" s="62">
        <v>62052830.556999996</v>
      </c>
      <c r="V311" s="62">
        <v>7757147.5882000001</v>
      </c>
      <c r="W311" s="62">
        <v>3737529.1198</v>
      </c>
      <c r="X311" s="62">
        <f t="shared" si="77"/>
        <v>1868764.5599</v>
      </c>
      <c r="Y311" s="62">
        <f t="shared" si="72"/>
        <v>1868764.5599</v>
      </c>
      <c r="Z311" s="62">
        <v>461164511.94019997</v>
      </c>
      <c r="AA311" s="67">
        <f t="shared" si="71"/>
        <v>595374728.08080006</v>
      </c>
    </row>
    <row r="312" spans="1:27" ht="24.9" customHeight="1">
      <c r="A312" s="175"/>
      <c r="B312" s="177"/>
      <c r="C312" s="58">
        <v>5</v>
      </c>
      <c r="D312" s="62" t="s">
        <v>741</v>
      </c>
      <c r="E312" s="62">
        <v>61120964.666000001</v>
      </c>
      <c r="F312" s="62">
        <v>0</v>
      </c>
      <c r="G312" s="62">
        <v>60653118.430299997</v>
      </c>
      <c r="H312" s="62">
        <v>5950227.9232000001</v>
      </c>
      <c r="I312" s="62">
        <v>3653222.4929</v>
      </c>
      <c r="J312" s="62">
        <f t="shared" si="83"/>
        <v>1826611.24645</v>
      </c>
      <c r="K312" s="62">
        <f t="shared" si="78"/>
        <v>1826611.24645</v>
      </c>
      <c r="L312" s="75">
        <v>177785675.63960001</v>
      </c>
      <c r="M312" s="67">
        <f t="shared" si="70"/>
        <v>307336597.90555</v>
      </c>
      <c r="N312" s="66"/>
      <c r="O312" s="177"/>
      <c r="P312" s="68">
        <v>6</v>
      </c>
      <c r="Q312" s="177"/>
      <c r="R312" s="62" t="s">
        <v>742</v>
      </c>
      <c r="S312" s="62">
        <v>62521024.530900002</v>
      </c>
      <c r="T312" s="62">
        <v>0</v>
      </c>
      <c r="U312" s="62">
        <v>62042461.632799998</v>
      </c>
      <c r="V312" s="62">
        <v>7704662.5219000001</v>
      </c>
      <c r="W312" s="62">
        <v>3736904.5849000001</v>
      </c>
      <c r="X312" s="62">
        <f t="shared" si="77"/>
        <v>1868452.2924500001</v>
      </c>
      <c r="Y312" s="62">
        <f t="shared" si="72"/>
        <v>1868452.2924500001</v>
      </c>
      <c r="Z312" s="62">
        <v>459343670.2809</v>
      </c>
      <c r="AA312" s="67">
        <f t="shared" si="71"/>
        <v>593480271.25895</v>
      </c>
    </row>
    <row r="313" spans="1:27" ht="24.9" customHeight="1">
      <c r="A313" s="175"/>
      <c r="B313" s="177"/>
      <c r="C313" s="58">
        <v>6</v>
      </c>
      <c r="D313" s="62" t="s">
        <v>743</v>
      </c>
      <c r="E313" s="62">
        <v>61325626.579899997</v>
      </c>
      <c r="F313" s="62">
        <v>0</v>
      </c>
      <c r="G313" s="62">
        <v>60856213.773500003</v>
      </c>
      <c r="H313" s="62">
        <v>5966531.2768000001</v>
      </c>
      <c r="I313" s="62">
        <v>3665455.2105999999</v>
      </c>
      <c r="J313" s="62">
        <f t="shared" si="83"/>
        <v>1832727.6052999999</v>
      </c>
      <c r="K313" s="62">
        <f t="shared" si="78"/>
        <v>1832727.6052999999</v>
      </c>
      <c r="L313" s="75">
        <v>178351280.8197</v>
      </c>
      <c r="M313" s="67">
        <f t="shared" si="70"/>
        <v>308332380.05519998</v>
      </c>
      <c r="N313" s="66"/>
      <c r="O313" s="177"/>
      <c r="P313" s="68">
        <v>7</v>
      </c>
      <c r="Q313" s="177"/>
      <c r="R313" s="62" t="s">
        <v>744</v>
      </c>
      <c r="S313" s="62">
        <v>67758484.477599993</v>
      </c>
      <c r="T313" s="62">
        <v>0</v>
      </c>
      <c r="U313" s="62">
        <v>67239831.801200002</v>
      </c>
      <c r="V313" s="62">
        <v>8085572.1706999997</v>
      </c>
      <c r="W313" s="62">
        <v>4049949.4882999999</v>
      </c>
      <c r="X313" s="62">
        <f t="shared" si="77"/>
        <v>2024974.7441499999</v>
      </c>
      <c r="Y313" s="62">
        <f t="shared" si="72"/>
        <v>2024974.7441499999</v>
      </c>
      <c r="Z313" s="62">
        <v>472558403.66439998</v>
      </c>
      <c r="AA313" s="67">
        <f t="shared" si="71"/>
        <v>617667266.85804999</v>
      </c>
    </row>
    <row r="314" spans="1:27" ht="24.9" customHeight="1">
      <c r="A314" s="175"/>
      <c r="B314" s="177"/>
      <c r="C314" s="58">
        <v>7</v>
      </c>
      <c r="D314" s="62" t="s">
        <v>745</v>
      </c>
      <c r="E314" s="62">
        <v>54889670.231399998</v>
      </c>
      <c r="F314" s="62">
        <v>0</v>
      </c>
      <c r="G314" s="62">
        <v>54469521.011699997</v>
      </c>
      <c r="H314" s="62">
        <v>5533380.0606000004</v>
      </c>
      <c r="I314" s="62">
        <v>3280775.7373000002</v>
      </c>
      <c r="J314" s="62">
        <f t="shared" si="83"/>
        <v>1640387.8686500001</v>
      </c>
      <c r="K314" s="62">
        <f t="shared" si="78"/>
        <v>1640387.8686500001</v>
      </c>
      <c r="L314" s="75">
        <v>163324153.37639999</v>
      </c>
      <c r="M314" s="67">
        <f t="shared" si="70"/>
        <v>279857112.54874998</v>
      </c>
      <c r="N314" s="66"/>
      <c r="O314" s="177"/>
      <c r="P314" s="68">
        <v>8</v>
      </c>
      <c r="Q314" s="177"/>
      <c r="R314" s="62" t="s">
        <v>746</v>
      </c>
      <c r="S314" s="62">
        <v>65645154.173100002</v>
      </c>
      <c r="T314" s="62">
        <v>0</v>
      </c>
      <c r="U314" s="62">
        <v>65142677.838699996</v>
      </c>
      <c r="V314" s="62">
        <v>7433781.1404999997</v>
      </c>
      <c r="W314" s="62">
        <v>3923634.9604000002</v>
      </c>
      <c r="X314" s="62">
        <f t="shared" si="77"/>
        <v>1961817.4802000001</v>
      </c>
      <c r="Y314" s="62">
        <f t="shared" si="72"/>
        <v>1961817.4802000001</v>
      </c>
      <c r="Z314" s="62">
        <v>449946099.8951</v>
      </c>
      <c r="AA314" s="67">
        <f t="shared" si="71"/>
        <v>590129530.52760005</v>
      </c>
    </row>
    <row r="315" spans="1:27" ht="24.9" customHeight="1">
      <c r="A315" s="175"/>
      <c r="B315" s="177"/>
      <c r="C315" s="58">
        <v>8</v>
      </c>
      <c r="D315" s="62" t="s">
        <v>747</v>
      </c>
      <c r="E315" s="62">
        <v>58139528.948799998</v>
      </c>
      <c r="F315" s="62">
        <v>0</v>
      </c>
      <c r="G315" s="62">
        <v>57694503.908399999</v>
      </c>
      <c r="H315" s="62">
        <v>5849618.6333999997</v>
      </c>
      <c r="I315" s="62">
        <v>3475020.9857999999</v>
      </c>
      <c r="J315" s="62">
        <f t="shared" si="83"/>
        <v>1737510.4929</v>
      </c>
      <c r="K315" s="62">
        <f t="shared" si="78"/>
        <v>1737510.4929</v>
      </c>
      <c r="L315" s="75">
        <v>174295281.14719999</v>
      </c>
      <c r="M315" s="67">
        <f t="shared" si="70"/>
        <v>297716443.13069999</v>
      </c>
      <c r="N315" s="66"/>
      <c r="O315" s="177"/>
      <c r="P315" s="68">
        <v>9</v>
      </c>
      <c r="Q315" s="177"/>
      <c r="R315" s="62" t="s">
        <v>748</v>
      </c>
      <c r="S315" s="62">
        <v>62614102.112000003</v>
      </c>
      <c r="T315" s="62">
        <v>0</v>
      </c>
      <c r="U315" s="62">
        <v>62134826.758100003</v>
      </c>
      <c r="V315" s="62">
        <v>7555718.7142000003</v>
      </c>
      <c r="W315" s="62">
        <v>3742467.8661000002</v>
      </c>
      <c r="X315" s="62">
        <f t="shared" si="77"/>
        <v>1871233.9330500001</v>
      </c>
      <c r="Y315" s="62">
        <f t="shared" si="72"/>
        <v>1871233.9330500001</v>
      </c>
      <c r="Z315" s="62">
        <v>454176427.30129999</v>
      </c>
      <c r="AA315" s="67">
        <f t="shared" si="71"/>
        <v>588352308.81865001</v>
      </c>
    </row>
    <row r="316" spans="1:27" ht="24.9" customHeight="1">
      <c r="A316" s="175"/>
      <c r="B316" s="177"/>
      <c r="C316" s="58">
        <v>9</v>
      </c>
      <c r="D316" s="62" t="s">
        <v>749</v>
      </c>
      <c r="E316" s="62">
        <v>65411672.235200003</v>
      </c>
      <c r="F316" s="62">
        <v>0</v>
      </c>
      <c r="G316" s="62">
        <v>64910983.072300002</v>
      </c>
      <c r="H316" s="62">
        <v>6396605.5531000001</v>
      </c>
      <c r="I316" s="62">
        <v>3909679.6592999999</v>
      </c>
      <c r="J316" s="62">
        <f t="shared" si="83"/>
        <v>1954839.82965</v>
      </c>
      <c r="K316" s="62">
        <f t="shared" si="78"/>
        <v>1954839.82965</v>
      </c>
      <c r="L316" s="75">
        <v>193271661.32480001</v>
      </c>
      <c r="M316" s="67">
        <f t="shared" si="70"/>
        <v>331945762.01504999</v>
      </c>
      <c r="N316" s="66"/>
      <c r="O316" s="177"/>
      <c r="P316" s="68">
        <v>10</v>
      </c>
      <c r="Q316" s="177"/>
      <c r="R316" s="62" t="s">
        <v>750</v>
      </c>
      <c r="S316" s="62">
        <v>73425112.270300001</v>
      </c>
      <c r="T316" s="62">
        <v>0</v>
      </c>
      <c r="U316" s="62">
        <v>72863084.779799998</v>
      </c>
      <c r="V316" s="62">
        <v>8082041.4375999998</v>
      </c>
      <c r="W316" s="62">
        <v>4388645.9115000004</v>
      </c>
      <c r="X316" s="62">
        <f t="shared" si="77"/>
        <v>2194322.9557500002</v>
      </c>
      <c r="Y316" s="62">
        <f t="shared" si="72"/>
        <v>2194322.9557500002</v>
      </c>
      <c r="Z316" s="62">
        <v>472435913.47259998</v>
      </c>
      <c r="AA316" s="67">
        <f t="shared" si="71"/>
        <v>629000474.91604996</v>
      </c>
    </row>
    <row r="317" spans="1:27" ht="24.9" customHeight="1">
      <c r="A317" s="175"/>
      <c r="B317" s="177"/>
      <c r="C317" s="58">
        <v>10</v>
      </c>
      <c r="D317" s="62" t="s">
        <v>751</v>
      </c>
      <c r="E317" s="62">
        <v>57814763.495499998</v>
      </c>
      <c r="F317" s="62">
        <v>0</v>
      </c>
      <c r="G317" s="62">
        <v>57372224.350000001</v>
      </c>
      <c r="H317" s="62">
        <v>6017322.9193000002</v>
      </c>
      <c r="I317" s="62">
        <v>3455609.6354</v>
      </c>
      <c r="J317" s="62">
        <f t="shared" si="83"/>
        <v>1727804.8177</v>
      </c>
      <c r="K317" s="62">
        <f t="shared" si="78"/>
        <v>1727804.8177</v>
      </c>
      <c r="L317" s="75">
        <v>180113373.26480001</v>
      </c>
      <c r="M317" s="67">
        <f t="shared" si="70"/>
        <v>303045488.84729999</v>
      </c>
      <c r="N317" s="66"/>
      <c r="O317" s="177"/>
      <c r="P317" s="68">
        <v>11</v>
      </c>
      <c r="Q317" s="177"/>
      <c r="R317" s="62" t="s">
        <v>752</v>
      </c>
      <c r="S317" s="62">
        <v>65392426.376599997</v>
      </c>
      <c r="T317" s="62">
        <v>0</v>
      </c>
      <c r="U317" s="62">
        <v>64891884.529799998</v>
      </c>
      <c r="V317" s="62">
        <v>7853750.2153000003</v>
      </c>
      <c r="W317" s="62">
        <v>3908529.3272000002</v>
      </c>
      <c r="X317" s="62">
        <f t="shared" si="77"/>
        <v>1954264.6636000001</v>
      </c>
      <c r="Y317" s="62">
        <f t="shared" si="72"/>
        <v>1954264.6636000001</v>
      </c>
      <c r="Z317" s="62">
        <v>464515905.0237</v>
      </c>
      <c r="AA317" s="67">
        <f t="shared" si="71"/>
        <v>604608230.80900002</v>
      </c>
    </row>
    <row r="318" spans="1:27" ht="24.9" customHeight="1">
      <c r="A318" s="175"/>
      <c r="B318" s="177"/>
      <c r="C318" s="58">
        <v>11</v>
      </c>
      <c r="D318" s="62" t="s">
        <v>753</v>
      </c>
      <c r="E318" s="62">
        <v>71312084.314899996</v>
      </c>
      <c r="F318" s="62">
        <v>0</v>
      </c>
      <c r="G318" s="62">
        <v>70766230.851999998</v>
      </c>
      <c r="H318" s="62">
        <v>6826259.2406000001</v>
      </c>
      <c r="I318" s="62">
        <v>4262349.4550000001</v>
      </c>
      <c r="J318" s="62">
        <f t="shared" si="83"/>
        <v>2131174.7275</v>
      </c>
      <c r="K318" s="62">
        <f t="shared" si="78"/>
        <v>2131174.7275</v>
      </c>
      <c r="L318" s="75">
        <v>208177450.52180001</v>
      </c>
      <c r="M318" s="67">
        <f t="shared" si="70"/>
        <v>359213199.65679997</v>
      </c>
      <c r="N318" s="66"/>
      <c r="O318" s="177"/>
      <c r="P318" s="68">
        <v>12</v>
      </c>
      <c r="Q318" s="177"/>
      <c r="R318" s="62" t="s">
        <v>754</v>
      </c>
      <c r="S318" s="62">
        <v>62586161.7086</v>
      </c>
      <c r="T318" s="62">
        <v>0</v>
      </c>
      <c r="U318" s="62">
        <v>62107100.222499996</v>
      </c>
      <c r="V318" s="62">
        <v>7420964.2474999996</v>
      </c>
      <c r="W318" s="62">
        <v>3740797.858</v>
      </c>
      <c r="X318" s="62">
        <f t="shared" si="77"/>
        <v>1870398.929</v>
      </c>
      <c r="Y318" s="62">
        <f t="shared" si="72"/>
        <v>1870398.929</v>
      </c>
      <c r="Z318" s="62">
        <v>449501448.9795</v>
      </c>
      <c r="AA318" s="67">
        <f t="shared" si="71"/>
        <v>583486074.08710003</v>
      </c>
    </row>
    <row r="319" spans="1:27" ht="24.9" customHeight="1">
      <c r="A319" s="175"/>
      <c r="B319" s="177"/>
      <c r="C319" s="58">
        <v>12</v>
      </c>
      <c r="D319" s="62" t="s">
        <v>755</v>
      </c>
      <c r="E319" s="62">
        <v>60565023.9538</v>
      </c>
      <c r="F319" s="62">
        <v>0</v>
      </c>
      <c r="G319" s="62">
        <v>60101433.128200002</v>
      </c>
      <c r="H319" s="62">
        <v>5967117.8876</v>
      </c>
      <c r="I319" s="62">
        <v>3619993.7124000001</v>
      </c>
      <c r="J319" s="62">
        <f t="shared" si="83"/>
        <v>1809996.8562</v>
      </c>
      <c r="K319" s="62">
        <f t="shared" si="78"/>
        <v>1809996.8562</v>
      </c>
      <c r="L319" s="75">
        <v>178371631.8547</v>
      </c>
      <c r="M319" s="67">
        <f t="shared" si="70"/>
        <v>306815203.68049997</v>
      </c>
      <c r="N319" s="66"/>
      <c r="O319" s="177"/>
      <c r="P319" s="68">
        <v>13</v>
      </c>
      <c r="Q319" s="177"/>
      <c r="R319" s="62" t="s">
        <v>756</v>
      </c>
      <c r="S319" s="62">
        <v>74300652.286400005</v>
      </c>
      <c r="T319" s="62">
        <v>0</v>
      </c>
      <c r="U319" s="62">
        <v>73731923.034899995</v>
      </c>
      <c r="V319" s="62">
        <v>8577484.0820000004</v>
      </c>
      <c r="W319" s="62">
        <v>4440977.2596000005</v>
      </c>
      <c r="X319" s="62">
        <f t="shared" si="77"/>
        <v>2220488.6298000002</v>
      </c>
      <c r="Y319" s="62">
        <f t="shared" si="72"/>
        <v>2220488.6298000002</v>
      </c>
      <c r="Z319" s="62">
        <v>489624090.44319999</v>
      </c>
      <c r="AA319" s="67">
        <f t="shared" si="71"/>
        <v>648454638.4763</v>
      </c>
    </row>
    <row r="320" spans="1:27" ht="24.9" customHeight="1">
      <c r="A320" s="175"/>
      <c r="B320" s="177"/>
      <c r="C320" s="58">
        <v>13</v>
      </c>
      <c r="D320" s="62" t="s">
        <v>757</v>
      </c>
      <c r="E320" s="62">
        <v>54712874.524400003</v>
      </c>
      <c r="F320" s="62">
        <v>0</v>
      </c>
      <c r="G320" s="62">
        <v>54294078.575499997</v>
      </c>
      <c r="H320" s="62">
        <v>5803066.0842000004</v>
      </c>
      <c r="I320" s="62">
        <v>3270208.5929999999</v>
      </c>
      <c r="J320" s="62">
        <f t="shared" si="83"/>
        <v>1635104.2964999999</v>
      </c>
      <c r="K320" s="62">
        <f t="shared" si="78"/>
        <v>1635104.2964999999</v>
      </c>
      <c r="L320" s="75">
        <v>172680253.7286</v>
      </c>
      <c r="M320" s="67">
        <f t="shared" si="70"/>
        <v>289125377.20920002</v>
      </c>
      <c r="N320" s="66"/>
      <c r="O320" s="177"/>
      <c r="P320" s="68">
        <v>14</v>
      </c>
      <c r="Q320" s="177"/>
      <c r="R320" s="62" t="s">
        <v>758</v>
      </c>
      <c r="S320" s="62">
        <v>90989207.213100001</v>
      </c>
      <c r="T320" s="62">
        <v>0</v>
      </c>
      <c r="U320" s="62">
        <v>90292736.561499998</v>
      </c>
      <c r="V320" s="62">
        <v>10465396.928300001</v>
      </c>
      <c r="W320" s="62">
        <v>5438458.3131999997</v>
      </c>
      <c r="X320" s="62">
        <f t="shared" si="77"/>
        <v>2719229.1565999999</v>
      </c>
      <c r="Y320" s="62">
        <f t="shared" si="72"/>
        <v>2719229.1565999999</v>
      </c>
      <c r="Z320" s="62">
        <v>555120632.72679996</v>
      </c>
      <c r="AA320" s="67">
        <f t="shared" si="71"/>
        <v>749587202.58630002</v>
      </c>
    </row>
    <row r="321" spans="1:27" ht="24.9" customHeight="1">
      <c r="A321" s="175"/>
      <c r="B321" s="177"/>
      <c r="C321" s="58">
        <v>14</v>
      </c>
      <c r="D321" s="62" t="s">
        <v>759</v>
      </c>
      <c r="E321" s="62">
        <v>53244538.673799999</v>
      </c>
      <c r="F321" s="62">
        <v>0</v>
      </c>
      <c r="G321" s="62">
        <v>52836982.001100004</v>
      </c>
      <c r="H321" s="62">
        <v>5618914.5591000002</v>
      </c>
      <c r="I321" s="62">
        <v>3182445.6201999998</v>
      </c>
      <c r="J321" s="62">
        <f t="shared" si="83"/>
        <v>1591222.8100999999</v>
      </c>
      <c r="K321" s="62">
        <f t="shared" si="78"/>
        <v>1591222.8100999999</v>
      </c>
      <c r="L321" s="75">
        <v>166291564.66760001</v>
      </c>
      <c r="M321" s="67">
        <f t="shared" si="70"/>
        <v>279583222.71170002</v>
      </c>
      <c r="N321" s="66"/>
      <c r="O321" s="177"/>
      <c r="P321" s="68">
        <v>15</v>
      </c>
      <c r="Q321" s="177"/>
      <c r="R321" s="62" t="s">
        <v>760</v>
      </c>
      <c r="S321" s="62">
        <v>73459525.374799997</v>
      </c>
      <c r="T321" s="62">
        <v>0</v>
      </c>
      <c r="U321" s="62">
        <v>72897234.471599996</v>
      </c>
      <c r="V321" s="62">
        <v>8453200.0649999995</v>
      </c>
      <c r="W321" s="62">
        <v>4390702.7953000003</v>
      </c>
      <c r="X321" s="62">
        <f t="shared" si="77"/>
        <v>2195351.3976500002</v>
      </c>
      <c r="Y321" s="62">
        <f t="shared" si="72"/>
        <v>2195351.3976500002</v>
      </c>
      <c r="Z321" s="62">
        <v>485312358.89700001</v>
      </c>
      <c r="AA321" s="67">
        <f t="shared" si="71"/>
        <v>642317670.20605004</v>
      </c>
    </row>
    <row r="322" spans="1:27" ht="24.9" customHeight="1">
      <c r="A322" s="175"/>
      <c r="B322" s="177"/>
      <c r="C322" s="58">
        <v>15</v>
      </c>
      <c r="D322" s="62" t="s">
        <v>761</v>
      </c>
      <c r="E322" s="62">
        <v>47432443.8464</v>
      </c>
      <c r="F322" s="62">
        <v>0</v>
      </c>
      <c r="G322" s="62">
        <v>47069375.455200002</v>
      </c>
      <c r="H322" s="62">
        <v>5084102.5810000002</v>
      </c>
      <c r="I322" s="62">
        <v>2835054.5791000002</v>
      </c>
      <c r="J322" s="62">
        <f t="shared" si="83"/>
        <v>1417527.2895500001</v>
      </c>
      <c r="K322" s="62">
        <f t="shared" si="78"/>
        <v>1417527.2895500001</v>
      </c>
      <c r="L322" s="75">
        <v>147737564.46160001</v>
      </c>
      <c r="M322" s="67">
        <f t="shared" si="70"/>
        <v>248741013.63374999</v>
      </c>
      <c r="N322" s="66"/>
      <c r="O322" s="177"/>
      <c r="P322" s="68">
        <v>16</v>
      </c>
      <c r="Q322" s="177"/>
      <c r="R322" s="62" t="s">
        <v>762</v>
      </c>
      <c r="S322" s="62">
        <v>74127102.071199998</v>
      </c>
      <c r="T322" s="62">
        <v>0</v>
      </c>
      <c r="U322" s="62">
        <v>73559701.247899994</v>
      </c>
      <c r="V322" s="62">
        <v>8464511.6925000008</v>
      </c>
      <c r="W322" s="62">
        <v>4430604.0994999995</v>
      </c>
      <c r="X322" s="62">
        <f t="shared" si="77"/>
        <v>2215302.0497499998</v>
      </c>
      <c r="Y322" s="62">
        <f t="shared" si="72"/>
        <v>2215302.0497499998</v>
      </c>
      <c r="Z322" s="62">
        <v>485704788.2888</v>
      </c>
      <c r="AA322" s="67">
        <f t="shared" si="71"/>
        <v>644071405.35014999</v>
      </c>
    </row>
    <row r="323" spans="1:27" ht="24.9" customHeight="1">
      <c r="A323" s="175"/>
      <c r="B323" s="177"/>
      <c r="C323" s="58">
        <v>16</v>
      </c>
      <c r="D323" s="62" t="s">
        <v>763</v>
      </c>
      <c r="E323" s="62">
        <v>51416149.640199997</v>
      </c>
      <c r="F323" s="62">
        <v>0</v>
      </c>
      <c r="G323" s="62">
        <v>51022588.245999999</v>
      </c>
      <c r="H323" s="62">
        <v>5504270.8821999999</v>
      </c>
      <c r="I323" s="62">
        <v>3073162.1365999999</v>
      </c>
      <c r="J323" s="62">
        <f t="shared" si="83"/>
        <v>1536581.0682999999</v>
      </c>
      <c r="K323" s="62">
        <f t="shared" si="78"/>
        <v>1536581.0682999999</v>
      </c>
      <c r="L323" s="75">
        <v>162314281.26249999</v>
      </c>
      <c r="M323" s="67">
        <f t="shared" si="70"/>
        <v>271793871.09920001</v>
      </c>
      <c r="N323" s="66"/>
      <c r="O323" s="177"/>
      <c r="P323" s="68">
        <v>17</v>
      </c>
      <c r="Q323" s="177"/>
      <c r="R323" s="62" t="s">
        <v>764</v>
      </c>
      <c r="S323" s="62">
        <v>50928630.212300003</v>
      </c>
      <c r="T323" s="62">
        <v>0</v>
      </c>
      <c r="U323" s="62">
        <v>50538800.5022</v>
      </c>
      <c r="V323" s="62">
        <v>6147653.5190000003</v>
      </c>
      <c r="W323" s="62">
        <v>3044022.9215000002</v>
      </c>
      <c r="X323" s="62">
        <f t="shared" si="77"/>
        <v>1522011.4607500001</v>
      </c>
      <c r="Y323" s="62">
        <f t="shared" si="72"/>
        <v>1522011.4607500001</v>
      </c>
      <c r="Z323" s="62">
        <v>405327031.64300001</v>
      </c>
      <c r="AA323" s="67">
        <f t="shared" si="71"/>
        <v>514464127.33724999</v>
      </c>
    </row>
    <row r="324" spans="1:27" ht="24.9" customHeight="1">
      <c r="A324" s="175"/>
      <c r="B324" s="177"/>
      <c r="C324" s="58">
        <v>17</v>
      </c>
      <c r="D324" s="62" t="s">
        <v>765</v>
      </c>
      <c r="E324" s="62">
        <v>60360715.365800001</v>
      </c>
      <c r="F324" s="62">
        <v>0</v>
      </c>
      <c r="G324" s="62">
        <v>59898688.406199999</v>
      </c>
      <c r="H324" s="62">
        <v>5779800.8777000001</v>
      </c>
      <c r="I324" s="62">
        <v>3607782.1132</v>
      </c>
      <c r="J324" s="62">
        <f t="shared" si="83"/>
        <v>1803891.0566</v>
      </c>
      <c r="K324" s="62">
        <f t="shared" si="78"/>
        <v>1803891.0566</v>
      </c>
      <c r="L324" s="75">
        <v>171873124.0011</v>
      </c>
      <c r="M324" s="67">
        <f t="shared" si="70"/>
        <v>299716219.70740002</v>
      </c>
      <c r="N324" s="66"/>
      <c r="O324" s="177"/>
      <c r="P324" s="68">
        <v>18</v>
      </c>
      <c r="Q324" s="177"/>
      <c r="R324" s="62" t="s">
        <v>766</v>
      </c>
      <c r="S324" s="62">
        <v>62667897.015500002</v>
      </c>
      <c r="T324" s="62">
        <v>0</v>
      </c>
      <c r="U324" s="62">
        <v>62188209.891999997</v>
      </c>
      <c r="V324" s="62">
        <v>7778464.8039999995</v>
      </c>
      <c r="W324" s="62">
        <v>3745683.2072999999</v>
      </c>
      <c r="X324" s="62">
        <f t="shared" si="77"/>
        <v>1872841.6036499999</v>
      </c>
      <c r="Y324" s="62">
        <f t="shared" si="72"/>
        <v>1872841.6036499999</v>
      </c>
      <c r="Z324" s="62">
        <v>461904060.87220001</v>
      </c>
      <c r="AA324" s="67">
        <f t="shared" si="71"/>
        <v>596411474.18735003</v>
      </c>
    </row>
    <row r="325" spans="1:27" ht="24.9" customHeight="1">
      <c r="A325" s="175"/>
      <c r="B325" s="177"/>
      <c r="C325" s="58">
        <v>18</v>
      </c>
      <c r="D325" s="62" t="s">
        <v>767</v>
      </c>
      <c r="E325" s="62">
        <v>65333371.698700003</v>
      </c>
      <c r="F325" s="62">
        <v>0</v>
      </c>
      <c r="G325" s="62">
        <v>64833281.881899998</v>
      </c>
      <c r="H325" s="62">
        <v>6217324.0047000004</v>
      </c>
      <c r="I325" s="62">
        <v>3904999.6074999999</v>
      </c>
      <c r="J325" s="62">
        <f t="shared" si="83"/>
        <v>1952499.80375</v>
      </c>
      <c r="K325" s="62">
        <f t="shared" ref="K325:K356" si="84">I325-J325</f>
        <v>1952499.80375</v>
      </c>
      <c r="L325" s="75">
        <v>187051924.25240001</v>
      </c>
      <c r="M325" s="67">
        <f t="shared" si="70"/>
        <v>325388401.64144999</v>
      </c>
      <c r="N325" s="66"/>
      <c r="O325" s="177"/>
      <c r="P325" s="68">
        <v>19</v>
      </c>
      <c r="Q325" s="177"/>
      <c r="R325" s="62" t="s">
        <v>768</v>
      </c>
      <c r="S325" s="62">
        <v>49670487.295199998</v>
      </c>
      <c r="T325" s="62">
        <v>0</v>
      </c>
      <c r="U325" s="62">
        <v>49290287.9538</v>
      </c>
      <c r="V325" s="62">
        <v>6431916.2680000002</v>
      </c>
      <c r="W325" s="62">
        <v>2968823.2574999998</v>
      </c>
      <c r="X325" s="62">
        <f t="shared" si="77"/>
        <v>1484411.6287499999</v>
      </c>
      <c r="Y325" s="62">
        <f t="shared" si="72"/>
        <v>1484411.6287499999</v>
      </c>
      <c r="Z325" s="62">
        <v>415188836.0158</v>
      </c>
      <c r="AA325" s="67">
        <f t="shared" si="71"/>
        <v>522065939.16154999</v>
      </c>
    </row>
    <row r="326" spans="1:27" ht="24.9" customHeight="1">
      <c r="A326" s="175"/>
      <c r="B326" s="177"/>
      <c r="C326" s="58">
        <v>19</v>
      </c>
      <c r="D326" s="62" t="s">
        <v>769</v>
      </c>
      <c r="E326" s="62">
        <v>57241593.685800001</v>
      </c>
      <c r="F326" s="62">
        <v>0</v>
      </c>
      <c r="G326" s="62">
        <v>56803441.829400003</v>
      </c>
      <c r="H326" s="62">
        <v>5660586.0636</v>
      </c>
      <c r="I326" s="62">
        <v>3421351.0655</v>
      </c>
      <c r="J326" s="62">
        <f t="shared" si="83"/>
        <v>1710675.53275</v>
      </c>
      <c r="K326" s="62">
        <f t="shared" si="84"/>
        <v>1710675.53275</v>
      </c>
      <c r="L326" s="75">
        <v>167737256.11579999</v>
      </c>
      <c r="M326" s="67">
        <f t="shared" si="70"/>
        <v>289153553.22735</v>
      </c>
      <c r="N326" s="66"/>
      <c r="O326" s="177"/>
      <c r="P326" s="68">
        <v>20</v>
      </c>
      <c r="Q326" s="177"/>
      <c r="R326" s="62" t="s">
        <v>770</v>
      </c>
      <c r="S326" s="62">
        <v>53727046.133000001</v>
      </c>
      <c r="T326" s="62">
        <v>0</v>
      </c>
      <c r="U326" s="62">
        <v>53315796.140000001</v>
      </c>
      <c r="V326" s="62">
        <v>6997995.7096999995</v>
      </c>
      <c r="W326" s="62">
        <v>3211285.2681999998</v>
      </c>
      <c r="X326" s="62">
        <f t="shared" si="77"/>
        <v>1605642.6340999999</v>
      </c>
      <c r="Y326" s="62">
        <f t="shared" si="72"/>
        <v>1605642.6340999999</v>
      </c>
      <c r="Z326" s="62">
        <v>434827584.7852</v>
      </c>
      <c r="AA326" s="67">
        <f t="shared" si="71"/>
        <v>550474065.40199995</v>
      </c>
    </row>
    <row r="327" spans="1:27" ht="24.9" customHeight="1">
      <c r="A327" s="175"/>
      <c r="B327" s="177"/>
      <c r="C327" s="58">
        <v>20</v>
      </c>
      <c r="D327" s="62" t="s">
        <v>771</v>
      </c>
      <c r="E327" s="62">
        <v>50853160.247599997</v>
      </c>
      <c r="F327" s="62">
        <v>0</v>
      </c>
      <c r="G327" s="62">
        <v>50463908.217100002</v>
      </c>
      <c r="H327" s="62">
        <v>5295448.4983000001</v>
      </c>
      <c r="I327" s="62">
        <v>3039512.0539000002</v>
      </c>
      <c r="J327" s="62">
        <f t="shared" si="83"/>
        <v>1519756.0269500001</v>
      </c>
      <c r="K327" s="62">
        <f t="shared" si="84"/>
        <v>1519756.0269500001</v>
      </c>
      <c r="L327" s="75">
        <v>155069696.78639999</v>
      </c>
      <c r="M327" s="67">
        <f t="shared" si="70"/>
        <v>263201969.77634999</v>
      </c>
      <c r="N327" s="66"/>
      <c r="O327" s="177"/>
      <c r="P327" s="68">
        <v>21</v>
      </c>
      <c r="Q327" s="177"/>
      <c r="R327" s="62" t="s">
        <v>772</v>
      </c>
      <c r="S327" s="62">
        <v>55490259.692400001</v>
      </c>
      <c r="T327" s="62">
        <v>0</v>
      </c>
      <c r="U327" s="62">
        <v>55065513.301899999</v>
      </c>
      <c r="V327" s="62">
        <v>6678967.9685000004</v>
      </c>
      <c r="W327" s="62">
        <v>3316673.1899000001</v>
      </c>
      <c r="X327" s="62">
        <f t="shared" si="77"/>
        <v>1658336.5949500001</v>
      </c>
      <c r="Y327" s="62">
        <f t="shared" si="72"/>
        <v>1658336.5949500001</v>
      </c>
      <c r="Z327" s="62">
        <v>423759693.6027</v>
      </c>
      <c r="AA327" s="67">
        <f t="shared" si="71"/>
        <v>542652771.16044998</v>
      </c>
    </row>
    <row r="328" spans="1:27" ht="24.9" customHeight="1">
      <c r="A328" s="175"/>
      <c r="B328" s="177"/>
      <c r="C328" s="58">
        <v>21</v>
      </c>
      <c r="D328" s="62" t="s">
        <v>773</v>
      </c>
      <c r="E328" s="62">
        <v>55931488.443000004</v>
      </c>
      <c r="F328" s="62">
        <v>0</v>
      </c>
      <c r="G328" s="62">
        <v>55503364.697400004</v>
      </c>
      <c r="H328" s="62">
        <v>5776580.0521999998</v>
      </c>
      <c r="I328" s="62">
        <v>3343045.5942000002</v>
      </c>
      <c r="J328" s="62">
        <f t="shared" si="83"/>
        <v>1671522.7971000001</v>
      </c>
      <c r="K328" s="62">
        <f t="shared" si="84"/>
        <v>1671522.7971000001</v>
      </c>
      <c r="L328" s="75">
        <v>171761385.29949999</v>
      </c>
      <c r="M328" s="67">
        <f t="shared" ref="M328:M391" si="85">E328+F328+G328+H328+K328+L328</f>
        <v>290644341.28920001</v>
      </c>
      <c r="N328" s="66"/>
      <c r="O328" s="177"/>
      <c r="P328" s="68">
        <v>22</v>
      </c>
      <c r="Q328" s="177"/>
      <c r="R328" s="62" t="s">
        <v>774</v>
      </c>
      <c r="S328" s="62">
        <v>103052617.1649</v>
      </c>
      <c r="T328" s="62">
        <v>0</v>
      </c>
      <c r="U328" s="62">
        <v>102263807.9683</v>
      </c>
      <c r="V328" s="62">
        <v>11310182.918400001</v>
      </c>
      <c r="W328" s="62">
        <v>6159492.7539999997</v>
      </c>
      <c r="X328" s="62">
        <f t="shared" si="77"/>
        <v>3079746.3769999999</v>
      </c>
      <c r="Y328" s="62">
        <f t="shared" si="72"/>
        <v>3079746.3769999999</v>
      </c>
      <c r="Z328" s="62">
        <v>584428427.00909996</v>
      </c>
      <c r="AA328" s="67">
        <f t="shared" ref="AA328:AA391" si="86">S328+T328+U328+V328+Y328+Z328</f>
        <v>804134781.43770003</v>
      </c>
    </row>
    <row r="329" spans="1:27" ht="24.9" customHeight="1">
      <c r="A329" s="175"/>
      <c r="B329" s="177"/>
      <c r="C329" s="58">
        <v>22</v>
      </c>
      <c r="D329" s="62" t="s">
        <v>775</v>
      </c>
      <c r="E329" s="62">
        <v>54409207.374899998</v>
      </c>
      <c r="F329" s="62">
        <v>0</v>
      </c>
      <c r="G329" s="62">
        <v>53992735.825300001</v>
      </c>
      <c r="H329" s="62">
        <v>5525178.5773</v>
      </c>
      <c r="I329" s="62">
        <v>3252058.2960000001</v>
      </c>
      <c r="J329" s="62">
        <f t="shared" si="83"/>
        <v>1626029.148</v>
      </c>
      <c r="K329" s="62">
        <f t="shared" si="84"/>
        <v>1626029.148</v>
      </c>
      <c r="L329" s="75">
        <v>163039622.86829999</v>
      </c>
      <c r="M329" s="67">
        <f t="shared" si="85"/>
        <v>278592773.7938</v>
      </c>
      <c r="N329" s="66"/>
      <c r="O329" s="178"/>
      <c r="P329" s="68">
        <v>23</v>
      </c>
      <c r="Q329" s="178"/>
      <c r="R329" s="62" t="s">
        <v>776</v>
      </c>
      <c r="S329" s="62">
        <v>60995419.838799998</v>
      </c>
      <c r="T329" s="62">
        <v>0</v>
      </c>
      <c r="U329" s="62">
        <v>60528534.577399999</v>
      </c>
      <c r="V329" s="62">
        <v>6624844.8191999998</v>
      </c>
      <c r="W329" s="62">
        <v>3645718.6324999998</v>
      </c>
      <c r="X329" s="62">
        <f t="shared" si="77"/>
        <v>1822859.3162499999</v>
      </c>
      <c r="Y329" s="62">
        <f t="shared" si="72"/>
        <v>1822859.3162499999</v>
      </c>
      <c r="Z329" s="62">
        <v>421882022.63810003</v>
      </c>
      <c r="AA329" s="67">
        <f t="shared" si="86"/>
        <v>551853681.18974996</v>
      </c>
    </row>
    <row r="330" spans="1:27" ht="24.9" customHeight="1">
      <c r="A330" s="175"/>
      <c r="B330" s="177"/>
      <c r="C330" s="58">
        <v>23</v>
      </c>
      <c r="D330" s="62" t="s">
        <v>777</v>
      </c>
      <c r="E330" s="62">
        <v>52627744.216499999</v>
      </c>
      <c r="F330" s="62">
        <v>0</v>
      </c>
      <c r="G330" s="62">
        <v>52224908.754699998</v>
      </c>
      <c r="H330" s="62">
        <v>5434630.2165000001</v>
      </c>
      <c r="I330" s="62">
        <v>3145579.5891</v>
      </c>
      <c r="J330" s="62">
        <f t="shared" si="83"/>
        <v>1572789.79455</v>
      </c>
      <c r="K330" s="62">
        <f t="shared" si="84"/>
        <v>1572789.79455</v>
      </c>
      <c r="L330" s="75">
        <v>159898267.8251</v>
      </c>
      <c r="M330" s="67">
        <f t="shared" si="85"/>
        <v>271758340.80734998</v>
      </c>
      <c r="N330" s="66"/>
      <c r="O330" s="58"/>
      <c r="P330" s="171" t="s">
        <v>778</v>
      </c>
      <c r="Q330" s="172"/>
      <c r="R330" s="63"/>
      <c r="S330" s="63">
        <f t="shared" ref="S330:W330" si="87">SUM(S307:S329)</f>
        <v>1525686520.5548</v>
      </c>
      <c r="T330" s="63">
        <f t="shared" si="87"/>
        <v>0</v>
      </c>
      <c r="U330" s="63">
        <f t="shared" si="87"/>
        <v>1514008257.6294</v>
      </c>
      <c r="V330" s="63">
        <f t="shared" si="87"/>
        <v>179776881.16929999</v>
      </c>
      <c r="W330" s="63">
        <f t="shared" si="87"/>
        <v>91190843.345599994</v>
      </c>
      <c r="X330" s="63">
        <f t="shared" ref="X330:AA330" si="88">SUM(X307:X329)</f>
        <v>45595421.672799997</v>
      </c>
      <c r="Y330" s="63">
        <f t="shared" si="72"/>
        <v>45595421.672799997</v>
      </c>
      <c r="Z330" s="63">
        <f t="shared" si="88"/>
        <v>10654051933.2612</v>
      </c>
      <c r="AA330" s="63">
        <f t="shared" si="88"/>
        <v>13919119014.2875</v>
      </c>
    </row>
    <row r="331" spans="1:27" ht="24.9" customHeight="1">
      <c r="A331" s="175"/>
      <c r="B331" s="177"/>
      <c r="C331" s="58">
        <v>24</v>
      </c>
      <c r="D331" s="62" t="s">
        <v>779</v>
      </c>
      <c r="E331" s="62">
        <v>54442708.472800002</v>
      </c>
      <c r="F331" s="62">
        <v>0</v>
      </c>
      <c r="G331" s="62">
        <v>54025980.491400003</v>
      </c>
      <c r="H331" s="62">
        <v>5497386.5060999999</v>
      </c>
      <c r="I331" s="62">
        <v>3254060.6688999999</v>
      </c>
      <c r="J331" s="62">
        <f t="shared" si="83"/>
        <v>1627030.33445</v>
      </c>
      <c r="K331" s="62">
        <f t="shared" si="84"/>
        <v>1627030.33445</v>
      </c>
      <c r="L331" s="75">
        <v>162075444.58770001</v>
      </c>
      <c r="M331" s="67">
        <f t="shared" si="85"/>
        <v>277668550.39244998</v>
      </c>
      <c r="N331" s="66"/>
      <c r="O331" s="176">
        <v>33</v>
      </c>
      <c r="P331" s="68">
        <v>1</v>
      </c>
      <c r="Q331" s="185" t="s">
        <v>118</v>
      </c>
      <c r="R331" s="62" t="s">
        <v>780</v>
      </c>
      <c r="S331" s="62">
        <v>57147403.954999998</v>
      </c>
      <c r="T331" s="62">
        <v>0</v>
      </c>
      <c r="U331" s="62">
        <v>56709973.067400001</v>
      </c>
      <c r="V331" s="62">
        <v>4940825.4473999999</v>
      </c>
      <c r="W331" s="62">
        <v>3415721.3106999998</v>
      </c>
      <c r="X331" s="62">
        <v>0</v>
      </c>
      <c r="Y331" s="62">
        <f t="shared" si="72"/>
        <v>3415721.3106999998</v>
      </c>
      <c r="Z331" s="62">
        <v>161160223.76710001</v>
      </c>
      <c r="AA331" s="67">
        <f t="shared" si="86"/>
        <v>283374147.54759997</v>
      </c>
    </row>
    <row r="332" spans="1:27" ht="24.9" customHeight="1">
      <c r="A332" s="175"/>
      <c r="B332" s="177"/>
      <c r="C332" s="58">
        <v>25</v>
      </c>
      <c r="D332" s="62" t="s">
        <v>781</v>
      </c>
      <c r="E332" s="62">
        <v>54941288.114299998</v>
      </c>
      <c r="F332" s="62">
        <v>0</v>
      </c>
      <c r="G332" s="62">
        <v>54520743.789099999</v>
      </c>
      <c r="H332" s="62">
        <v>5604979.7851</v>
      </c>
      <c r="I332" s="62">
        <v>3283860.9571000002</v>
      </c>
      <c r="J332" s="62">
        <f t="shared" si="83"/>
        <v>1641930.4785500001</v>
      </c>
      <c r="K332" s="62">
        <f t="shared" si="84"/>
        <v>1641930.4785500001</v>
      </c>
      <c r="L332" s="75">
        <v>165808131.59099999</v>
      </c>
      <c r="M332" s="67">
        <f t="shared" si="85"/>
        <v>282517073.75805002</v>
      </c>
      <c r="N332" s="66"/>
      <c r="O332" s="177"/>
      <c r="P332" s="68">
        <v>2</v>
      </c>
      <c r="Q332" s="186"/>
      <c r="R332" s="62" t="s">
        <v>782</v>
      </c>
      <c r="S332" s="62">
        <v>65052894.475000001</v>
      </c>
      <c r="T332" s="62">
        <v>0</v>
      </c>
      <c r="U332" s="62">
        <v>64554951.551899999</v>
      </c>
      <c r="V332" s="62">
        <v>5719789.2762000002</v>
      </c>
      <c r="W332" s="62">
        <v>3888235.3809000002</v>
      </c>
      <c r="X332" s="62">
        <v>0</v>
      </c>
      <c r="Y332" s="62">
        <f t="shared" si="72"/>
        <v>3888235.3809000002</v>
      </c>
      <c r="Z332" s="62">
        <v>188184478.33039999</v>
      </c>
      <c r="AA332" s="67">
        <f t="shared" si="86"/>
        <v>327400349.01440001</v>
      </c>
    </row>
    <row r="333" spans="1:27" ht="24.9" customHeight="1">
      <c r="A333" s="175"/>
      <c r="B333" s="177"/>
      <c r="C333" s="58">
        <v>26</v>
      </c>
      <c r="D333" s="62" t="s">
        <v>783</v>
      </c>
      <c r="E333" s="62">
        <v>58448191.444200002</v>
      </c>
      <c r="F333" s="62">
        <v>0</v>
      </c>
      <c r="G333" s="62">
        <v>58000803.767899998</v>
      </c>
      <c r="H333" s="62">
        <v>6138264.3614999996</v>
      </c>
      <c r="I333" s="62">
        <v>3493469.8563000001</v>
      </c>
      <c r="J333" s="62">
        <f t="shared" si="83"/>
        <v>1746734.9281500001</v>
      </c>
      <c r="K333" s="62">
        <f t="shared" si="84"/>
        <v>1746734.9281500001</v>
      </c>
      <c r="L333" s="75">
        <v>184309142.30970001</v>
      </c>
      <c r="M333" s="67">
        <f t="shared" si="85"/>
        <v>308643136.81145</v>
      </c>
      <c r="N333" s="66"/>
      <c r="O333" s="177"/>
      <c r="P333" s="68">
        <v>3</v>
      </c>
      <c r="Q333" s="186"/>
      <c r="R333" s="62" t="s">
        <v>784</v>
      </c>
      <c r="S333" s="62">
        <v>70105307.5088</v>
      </c>
      <c r="T333" s="62">
        <v>0</v>
      </c>
      <c r="U333" s="62">
        <v>69568691.236399993</v>
      </c>
      <c r="V333" s="62">
        <v>5931633.2592000002</v>
      </c>
      <c r="W333" s="62">
        <v>4190219.9624000001</v>
      </c>
      <c r="X333" s="62">
        <v>0</v>
      </c>
      <c r="Y333" s="62">
        <f t="shared" si="72"/>
        <v>4190219.9624000001</v>
      </c>
      <c r="Z333" s="62">
        <v>195533889.83590001</v>
      </c>
      <c r="AA333" s="67">
        <f t="shared" si="86"/>
        <v>345329741.80269998</v>
      </c>
    </row>
    <row r="334" spans="1:27" ht="24.9" customHeight="1">
      <c r="A334" s="175"/>
      <c r="B334" s="178"/>
      <c r="C334" s="58">
        <v>27</v>
      </c>
      <c r="D334" s="62" t="s">
        <v>785</v>
      </c>
      <c r="E334" s="62">
        <v>52286854.817599997</v>
      </c>
      <c r="F334" s="62">
        <v>0</v>
      </c>
      <c r="G334" s="62">
        <v>51886628.670299999</v>
      </c>
      <c r="H334" s="62">
        <v>5295647.7246000003</v>
      </c>
      <c r="I334" s="62">
        <v>3125204.5046000001</v>
      </c>
      <c r="J334" s="62">
        <f t="shared" si="83"/>
        <v>1562602.2523000001</v>
      </c>
      <c r="K334" s="62">
        <f t="shared" si="84"/>
        <v>1562602.2523000001</v>
      </c>
      <c r="L334" s="75">
        <v>155076608.45860001</v>
      </c>
      <c r="M334" s="67">
        <f t="shared" si="85"/>
        <v>266108341.92340001</v>
      </c>
      <c r="N334" s="66"/>
      <c r="O334" s="177"/>
      <c r="P334" s="68">
        <v>4</v>
      </c>
      <c r="Q334" s="186"/>
      <c r="R334" s="62" t="s">
        <v>786</v>
      </c>
      <c r="S334" s="62">
        <v>76117700.951299995</v>
      </c>
      <c r="T334" s="62">
        <v>0</v>
      </c>
      <c r="U334" s="62">
        <v>75535063.225099996</v>
      </c>
      <c r="V334" s="62">
        <v>6526224.2004000004</v>
      </c>
      <c r="W334" s="62">
        <v>4549582.9253000002</v>
      </c>
      <c r="X334" s="62">
        <v>0</v>
      </c>
      <c r="Y334" s="62">
        <f t="shared" si="72"/>
        <v>4549582.9253000002</v>
      </c>
      <c r="Z334" s="62">
        <v>216161775.70230001</v>
      </c>
      <c r="AA334" s="67">
        <f t="shared" si="86"/>
        <v>378890347.00440001</v>
      </c>
    </row>
    <row r="335" spans="1:27" ht="24.9" customHeight="1">
      <c r="A335" s="58"/>
      <c r="B335" s="170" t="s">
        <v>787</v>
      </c>
      <c r="C335" s="171"/>
      <c r="D335" s="63"/>
      <c r="E335" s="63">
        <f>SUM(E308:E334)</f>
        <v>1545178943.3642001</v>
      </c>
      <c r="F335" s="63">
        <f t="shared" ref="F335:N335" si="89">SUM(F308:F334)</f>
        <v>0</v>
      </c>
      <c r="G335" s="63">
        <f t="shared" si="89"/>
        <v>1533351477.0236001</v>
      </c>
      <c r="H335" s="63">
        <f t="shared" si="89"/>
        <v>156870156.62400001</v>
      </c>
      <c r="I335" s="63">
        <f t="shared" si="89"/>
        <v>92355912.611599997</v>
      </c>
      <c r="J335" s="63">
        <f t="shared" si="89"/>
        <v>46177956.305799998</v>
      </c>
      <c r="K335" s="63">
        <f t="shared" si="89"/>
        <v>46177956.305799998</v>
      </c>
      <c r="L335" s="63">
        <f t="shared" si="89"/>
        <v>4668867278.4350004</v>
      </c>
      <c r="M335" s="63">
        <f t="shared" si="89"/>
        <v>7950445811.7525997</v>
      </c>
      <c r="N335" s="63">
        <f t="shared" si="89"/>
        <v>0</v>
      </c>
      <c r="O335" s="177"/>
      <c r="P335" s="68">
        <v>5</v>
      </c>
      <c r="Q335" s="186"/>
      <c r="R335" s="62" t="s">
        <v>788</v>
      </c>
      <c r="S335" s="62">
        <v>71604295.424099997</v>
      </c>
      <c r="T335" s="62">
        <v>0</v>
      </c>
      <c r="U335" s="62">
        <v>71056205.251399994</v>
      </c>
      <c r="V335" s="62">
        <v>5796048.6827999996</v>
      </c>
      <c r="W335" s="62">
        <v>4279815.0202000001</v>
      </c>
      <c r="X335" s="62">
        <v>0</v>
      </c>
      <c r="Y335" s="62">
        <f t="shared" si="72"/>
        <v>4279815.0202000001</v>
      </c>
      <c r="Z335" s="62">
        <v>190830112.87970001</v>
      </c>
      <c r="AA335" s="67">
        <f t="shared" si="86"/>
        <v>343566477.25819999</v>
      </c>
    </row>
    <row r="336" spans="1:27" ht="24.9" customHeight="1">
      <c r="A336" s="175">
        <v>17</v>
      </c>
      <c r="B336" s="176" t="s">
        <v>789</v>
      </c>
      <c r="C336" s="58">
        <v>1</v>
      </c>
      <c r="D336" s="62" t="s">
        <v>790</v>
      </c>
      <c r="E336" s="62">
        <v>54602021.4212</v>
      </c>
      <c r="F336" s="62">
        <v>0</v>
      </c>
      <c r="G336" s="62">
        <v>54184073.989699997</v>
      </c>
      <c r="H336" s="62">
        <v>4991794.6962000001</v>
      </c>
      <c r="I336" s="62">
        <v>3263582.8623000002</v>
      </c>
      <c r="J336" s="62">
        <v>0</v>
      </c>
      <c r="K336" s="62">
        <f t="shared" si="84"/>
        <v>3263582.8623000002</v>
      </c>
      <c r="L336" s="75">
        <v>173338278.15759999</v>
      </c>
      <c r="M336" s="67">
        <f t="shared" si="85"/>
        <v>290379751.12699997</v>
      </c>
      <c r="N336" s="66"/>
      <c r="O336" s="177"/>
      <c r="P336" s="68">
        <v>6</v>
      </c>
      <c r="Q336" s="186"/>
      <c r="R336" s="62" t="s">
        <v>791</v>
      </c>
      <c r="S336" s="62">
        <v>64881596.601000004</v>
      </c>
      <c r="T336" s="62">
        <v>0</v>
      </c>
      <c r="U336" s="62">
        <v>64384964.865699999</v>
      </c>
      <c r="V336" s="62">
        <v>4835866.3830000004</v>
      </c>
      <c r="W336" s="62">
        <v>3877996.844</v>
      </c>
      <c r="X336" s="62">
        <v>0</v>
      </c>
      <c r="Y336" s="62">
        <f t="shared" ref="Y336:Y399" si="90">W336-X336</f>
        <v>3877996.844</v>
      </c>
      <c r="Z336" s="62">
        <v>157518924.43040001</v>
      </c>
      <c r="AA336" s="67">
        <f t="shared" si="86"/>
        <v>295499349.12410003</v>
      </c>
    </row>
    <row r="337" spans="1:27" ht="24.9" customHeight="1">
      <c r="A337" s="175"/>
      <c r="B337" s="177"/>
      <c r="C337" s="58">
        <v>2</v>
      </c>
      <c r="D337" s="62" t="s">
        <v>792</v>
      </c>
      <c r="E337" s="62">
        <v>64578424.1316</v>
      </c>
      <c r="F337" s="62">
        <v>0</v>
      </c>
      <c r="G337" s="62">
        <v>64084113.009199999</v>
      </c>
      <c r="H337" s="62">
        <v>5834079.2892000005</v>
      </c>
      <c r="I337" s="62">
        <v>3859876.1142000002</v>
      </c>
      <c r="J337" s="62">
        <v>0</v>
      </c>
      <c r="K337" s="62">
        <f t="shared" si="84"/>
        <v>3859876.1142000002</v>
      </c>
      <c r="L337" s="75">
        <v>202559292.55489999</v>
      </c>
      <c r="M337" s="67">
        <f t="shared" si="85"/>
        <v>340915785.09909999</v>
      </c>
      <c r="N337" s="66"/>
      <c r="O337" s="177"/>
      <c r="P337" s="68">
        <v>7</v>
      </c>
      <c r="Q337" s="186"/>
      <c r="R337" s="62" t="s">
        <v>793</v>
      </c>
      <c r="S337" s="62">
        <v>74104041.4947</v>
      </c>
      <c r="T337" s="62">
        <v>0</v>
      </c>
      <c r="U337" s="62">
        <v>73536817.187000006</v>
      </c>
      <c r="V337" s="62">
        <v>6339073.2123999996</v>
      </c>
      <c r="W337" s="62">
        <v>4429225.7604</v>
      </c>
      <c r="X337" s="62">
        <v>0</v>
      </c>
      <c r="Y337" s="62">
        <f t="shared" si="90"/>
        <v>4429225.7604</v>
      </c>
      <c r="Z337" s="62">
        <v>209669027.5756</v>
      </c>
      <c r="AA337" s="67">
        <f t="shared" si="86"/>
        <v>368078185.23009998</v>
      </c>
    </row>
    <row r="338" spans="1:27" ht="24.9" customHeight="1">
      <c r="A338" s="175"/>
      <c r="B338" s="177"/>
      <c r="C338" s="58">
        <v>3</v>
      </c>
      <c r="D338" s="62" t="s">
        <v>794</v>
      </c>
      <c r="E338" s="62">
        <v>80143585.534299999</v>
      </c>
      <c r="F338" s="62">
        <v>0</v>
      </c>
      <c r="G338" s="62">
        <v>79530131.950599998</v>
      </c>
      <c r="H338" s="62">
        <v>6999243.3322999999</v>
      </c>
      <c r="I338" s="62">
        <v>4790211.5245000003</v>
      </c>
      <c r="J338" s="62">
        <v>0</v>
      </c>
      <c r="K338" s="62">
        <f t="shared" si="84"/>
        <v>4790211.5245000003</v>
      </c>
      <c r="L338" s="75">
        <v>242981823.79840001</v>
      </c>
      <c r="M338" s="67">
        <f t="shared" si="85"/>
        <v>414444996.1401</v>
      </c>
      <c r="N338" s="66"/>
      <c r="O338" s="177"/>
      <c r="P338" s="68">
        <v>8</v>
      </c>
      <c r="Q338" s="186"/>
      <c r="R338" s="62" t="s">
        <v>795</v>
      </c>
      <c r="S338" s="62">
        <v>63233773.097099997</v>
      </c>
      <c r="T338" s="62">
        <v>0</v>
      </c>
      <c r="U338" s="62">
        <v>62749754.513999999</v>
      </c>
      <c r="V338" s="62">
        <v>5444004.7137000002</v>
      </c>
      <c r="W338" s="62">
        <v>3779505.8283000002</v>
      </c>
      <c r="X338" s="62">
        <v>0</v>
      </c>
      <c r="Y338" s="62">
        <f t="shared" si="90"/>
        <v>3779505.8283000002</v>
      </c>
      <c r="Z338" s="62">
        <v>178616804.0106</v>
      </c>
      <c r="AA338" s="67">
        <f t="shared" si="86"/>
        <v>313823842.16369998</v>
      </c>
    </row>
    <row r="339" spans="1:27" ht="24.9" customHeight="1">
      <c r="A339" s="175"/>
      <c r="B339" s="177"/>
      <c r="C339" s="58">
        <v>4</v>
      </c>
      <c r="D339" s="62" t="s">
        <v>796</v>
      </c>
      <c r="E339" s="62">
        <v>60619253.805299997</v>
      </c>
      <c r="F339" s="62">
        <v>0</v>
      </c>
      <c r="G339" s="62">
        <v>60155247.880999997</v>
      </c>
      <c r="H339" s="62">
        <v>5106106.3293000003</v>
      </c>
      <c r="I339" s="62">
        <v>3623235.0506000002</v>
      </c>
      <c r="J339" s="62">
        <v>0</v>
      </c>
      <c r="K339" s="62">
        <f t="shared" si="84"/>
        <v>3623235.0506000002</v>
      </c>
      <c r="L339" s="75">
        <v>177304042.10890001</v>
      </c>
      <c r="M339" s="67">
        <f t="shared" si="85"/>
        <v>306807885.17510003</v>
      </c>
      <c r="N339" s="66"/>
      <c r="O339" s="177"/>
      <c r="P339" s="68">
        <v>9</v>
      </c>
      <c r="Q339" s="186"/>
      <c r="R339" s="62" t="s">
        <v>797</v>
      </c>
      <c r="S339" s="62">
        <v>71575921.167300001</v>
      </c>
      <c r="T339" s="62">
        <v>0</v>
      </c>
      <c r="U339" s="62">
        <v>71028048.183400005</v>
      </c>
      <c r="V339" s="62">
        <v>5395459.9013</v>
      </c>
      <c r="W339" s="62">
        <v>4278119.0805000002</v>
      </c>
      <c r="X339" s="62">
        <v>0</v>
      </c>
      <c r="Y339" s="62">
        <f t="shared" si="90"/>
        <v>4278119.0805000002</v>
      </c>
      <c r="Z339" s="62">
        <v>176932659.86939999</v>
      </c>
      <c r="AA339" s="67">
        <f t="shared" si="86"/>
        <v>329210208.20190001</v>
      </c>
    </row>
    <row r="340" spans="1:27" ht="24.9" customHeight="1">
      <c r="A340" s="175"/>
      <c r="B340" s="177"/>
      <c r="C340" s="58">
        <v>5</v>
      </c>
      <c r="D340" s="62" t="s">
        <v>798</v>
      </c>
      <c r="E340" s="62">
        <v>52016607.805799998</v>
      </c>
      <c r="F340" s="62">
        <v>0</v>
      </c>
      <c r="G340" s="62">
        <v>51618450.245800003</v>
      </c>
      <c r="H340" s="62">
        <v>4420601.7790999999</v>
      </c>
      <c r="I340" s="62">
        <v>3109051.7415999998</v>
      </c>
      <c r="J340" s="62">
        <v>0</v>
      </c>
      <c r="K340" s="62">
        <f t="shared" si="84"/>
        <v>3109051.7415999998</v>
      </c>
      <c r="L340" s="75">
        <v>153522129.8001</v>
      </c>
      <c r="M340" s="67">
        <f t="shared" si="85"/>
        <v>264686841.37239999</v>
      </c>
      <c r="N340" s="66"/>
      <c r="O340" s="177"/>
      <c r="P340" s="68">
        <v>10</v>
      </c>
      <c r="Q340" s="186"/>
      <c r="R340" s="62" t="s">
        <v>799</v>
      </c>
      <c r="S340" s="62">
        <v>64623091.924099997</v>
      </c>
      <c r="T340" s="62">
        <v>0</v>
      </c>
      <c r="U340" s="62">
        <v>64128438.895099998</v>
      </c>
      <c r="V340" s="62">
        <v>5158103.8816</v>
      </c>
      <c r="W340" s="62">
        <v>3862545.9246</v>
      </c>
      <c r="X340" s="62">
        <v>0</v>
      </c>
      <c r="Y340" s="62">
        <f t="shared" si="90"/>
        <v>3862545.9246</v>
      </c>
      <c r="Z340" s="62">
        <v>168698170.3326</v>
      </c>
      <c r="AA340" s="67">
        <f t="shared" si="86"/>
        <v>306470350.958</v>
      </c>
    </row>
    <row r="341" spans="1:27" ht="24.9" customHeight="1">
      <c r="A341" s="175"/>
      <c r="B341" s="177"/>
      <c r="C341" s="58">
        <v>6</v>
      </c>
      <c r="D341" s="62" t="s">
        <v>800</v>
      </c>
      <c r="E341" s="62">
        <v>51026910.924000002</v>
      </c>
      <c r="F341" s="62">
        <v>0</v>
      </c>
      <c r="G341" s="62">
        <v>50636328.9309</v>
      </c>
      <c r="H341" s="62">
        <v>4608505.3997999998</v>
      </c>
      <c r="I341" s="62">
        <v>3049897.1956000002</v>
      </c>
      <c r="J341" s="62">
        <v>0</v>
      </c>
      <c r="K341" s="62">
        <f t="shared" si="84"/>
        <v>3049897.1956000002</v>
      </c>
      <c r="L341" s="75">
        <v>160040988.68880001</v>
      </c>
      <c r="M341" s="67">
        <f t="shared" si="85"/>
        <v>269362631.13910002</v>
      </c>
      <c r="N341" s="66"/>
      <c r="O341" s="177"/>
      <c r="P341" s="68">
        <v>11</v>
      </c>
      <c r="Q341" s="186"/>
      <c r="R341" s="62" t="s">
        <v>801</v>
      </c>
      <c r="S341" s="62">
        <v>59925453.124399997</v>
      </c>
      <c r="T341" s="62">
        <v>0</v>
      </c>
      <c r="U341" s="62">
        <v>59466757.849699996</v>
      </c>
      <c r="V341" s="62">
        <v>5260384.4588000001</v>
      </c>
      <c r="W341" s="62">
        <v>3581766.3292</v>
      </c>
      <c r="X341" s="62">
        <v>0</v>
      </c>
      <c r="Y341" s="62">
        <f t="shared" si="90"/>
        <v>3581766.3292</v>
      </c>
      <c r="Z341" s="62">
        <v>172246546.07570001</v>
      </c>
      <c r="AA341" s="67">
        <f t="shared" si="86"/>
        <v>300480907.83780003</v>
      </c>
    </row>
    <row r="342" spans="1:27" ht="24.9" customHeight="1">
      <c r="A342" s="175"/>
      <c r="B342" s="177"/>
      <c r="C342" s="58">
        <v>7</v>
      </c>
      <c r="D342" s="62" t="s">
        <v>802</v>
      </c>
      <c r="E342" s="62">
        <v>71627774.119200006</v>
      </c>
      <c r="F342" s="62">
        <v>0</v>
      </c>
      <c r="G342" s="62">
        <v>71079504.230399996</v>
      </c>
      <c r="H342" s="62">
        <v>6255133.0406999998</v>
      </c>
      <c r="I342" s="62">
        <v>4281218.3504999997</v>
      </c>
      <c r="J342" s="62">
        <v>0</v>
      </c>
      <c r="K342" s="62">
        <f t="shared" si="84"/>
        <v>4281218.3504999997</v>
      </c>
      <c r="L342" s="75">
        <v>217166727.89919999</v>
      </c>
      <c r="M342" s="67">
        <f t="shared" si="85"/>
        <v>370410357.63999999</v>
      </c>
      <c r="N342" s="66"/>
      <c r="O342" s="177"/>
      <c r="P342" s="68">
        <v>12</v>
      </c>
      <c r="Q342" s="186"/>
      <c r="R342" s="62" t="s">
        <v>803</v>
      </c>
      <c r="S342" s="62">
        <v>71348543.028600007</v>
      </c>
      <c r="T342" s="62">
        <v>0</v>
      </c>
      <c r="U342" s="62">
        <v>70802410.495000005</v>
      </c>
      <c r="V342" s="62">
        <v>5429350.5113000004</v>
      </c>
      <c r="W342" s="62">
        <v>4264528.6058</v>
      </c>
      <c r="X342" s="62">
        <v>0</v>
      </c>
      <c r="Y342" s="62">
        <f t="shared" si="90"/>
        <v>4264528.6058</v>
      </c>
      <c r="Z342" s="62">
        <v>178108412.11759999</v>
      </c>
      <c r="AA342" s="67">
        <f t="shared" si="86"/>
        <v>329953244.75830001</v>
      </c>
    </row>
    <row r="343" spans="1:27" ht="24.9" customHeight="1">
      <c r="A343" s="175"/>
      <c r="B343" s="177"/>
      <c r="C343" s="58">
        <v>8</v>
      </c>
      <c r="D343" s="62" t="s">
        <v>804</v>
      </c>
      <c r="E343" s="62">
        <v>60114970.614200003</v>
      </c>
      <c r="F343" s="62">
        <v>0</v>
      </c>
      <c r="G343" s="62">
        <v>59654824.691</v>
      </c>
      <c r="H343" s="62">
        <v>5215725.0757999998</v>
      </c>
      <c r="I343" s="62">
        <v>3593093.8591</v>
      </c>
      <c r="J343" s="62">
        <v>0</v>
      </c>
      <c r="K343" s="62">
        <f t="shared" si="84"/>
        <v>3593093.8591</v>
      </c>
      <c r="L343" s="75">
        <v>181106997.78029999</v>
      </c>
      <c r="M343" s="67">
        <f t="shared" si="85"/>
        <v>309685612.02039999</v>
      </c>
      <c r="N343" s="66"/>
      <c r="O343" s="177"/>
      <c r="P343" s="68">
        <v>13</v>
      </c>
      <c r="Q343" s="186"/>
      <c r="R343" s="62" t="s">
        <v>805</v>
      </c>
      <c r="S343" s="62">
        <v>74859019.312000006</v>
      </c>
      <c r="T343" s="62">
        <v>0</v>
      </c>
      <c r="U343" s="62">
        <v>74286016.078299999</v>
      </c>
      <c r="V343" s="62">
        <v>6076105.5429999996</v>
      </c>
      <c r="W343" s="62">
        <v>4474351.0618000003</v>
      </c>
      <c r="X343" s="62">
        <v>0</v>
      </c>
      <c r="Y343" s="62">
        <f t="shared" si="90"/>
        <v>4474351.0618000003</v>
      </c>
      <c r="Z343" s="62">
        <v>200546004.17129999</v>
      </c>
      <c r="AA343" s="67">
        <f t="shared" si="86"/>
        <v>360241496.16640002</v>
      </c>
    </row>
    <row r="344" spans="1:27" ht="24.9" customHeight="1">
      <c r="A344" s="175"/>
      <c r="B344" s="177"/>
      <c r="C344" s="58">
        <v>9</v>
      </c>
      <c r="D344" s="62" t="s">
        <v>806</v>
      </c>
      <c r="E344" s="62">
        <v>52656724.765199997</v>
      </c>
      <c r="F344" s="62">
        <v>0</v>
      </c>
      <c r="G344" s="62">
        <v>52253667.473800004</v>
      </c>
      <c r="H344" s="62">
        <v>4716862.3795999996</v>
      </c>
      <c r="I344" s="62">
        <v>3147311.7672000001</v>
      </c>
      <c r="J344" s="62">
        <v>0</v>
      </c>
      <c r="K344" s="62">
        <f t="shared" si="84"/>
        <v>3147311.7672000001</v>
      </c>
      <c r="L344" s="75">
        <v>163800170.43579999</v>
      </c>
      <c r="M344" s="67">
        <f t="shared" si="85"/>
        <v>276574736.82160002</v>
      </c>
      <c r="N344" s="66"/>
      <c r="O344" s="177"/>
      <c r="P344" s="68">
        <v>14</v>
      </c>
      <c r="Q344" s="186"/>
      <c r="R344" s="62" t="s">
        <v>807</v>
      </c>
      <c r="S344" s="62">
        <v>67451942.180800006</v>
      </c>
      <c r="T344" s="62">
        <v>0</v>
      </c>
      <c r="U344" s="62">
        <v>66935635.911399998</v>
      </c>
      <c r="V344" s="62">
        <v>5509572.3080000002</v>
      </c>
      <c r="W344" s="62">
        <v>4031627.3426999999</v>
      </c>
      <c r="X344" s="62">
        <v>0</v>
      </c>
      <c r="Y344" s="62">
        <f t="shared" si="90"/>
        <v>4031627.3426999999</v>
      </c>
      <c r="Z344" s="62">
        <v>180891512.1485</v>
      </c>
      <c r="AA344" s="67">
        <f t="shared" si="86"/>
        <v>324820289.89139998</v>
      </c>
    </row>
    <row r="345" spans="1:27" ht="24.9" customHeight="1">
      <c r="A345" s="175"/>
      <c r="B345" s="177"/>
      <c r="C345" s="58">
        <v>10</v>
      </c>
      <c r="D345" s="62" t="s">
        <v>808</v>
      </c>
      <c r="E345" s="62">
        <v>55628963.498599999</v>
      </c>
      <c r="F345" s="62">
        <v>0</v>
      </c>
      <c r="G345" s="62">
        <v>55203155.409400001</v>
      </c>
      <c r="H345" s="62">
        <v>4803824.6666999999</v>
      </c>
      <c r="I345" s="62">
        <v>3324963.5673000002</v>
      </c>
      <c r="J345" s="62">
        <v>0</v>
      </c>
      <c r="K345" s="62">
        <f t="shared" si="84"/>
        <v>3324963.5673000002</v>
      </c>
      <c r="L345" s="75">
        <v>166817115.37819999</v>
      </c>
      <c r="M345" s="67">
        <f t="shared" si="85"/>
        <v>285778022.52020001</v>
      </c>
      <c r="N345" s="66"/>
      <c r="O345" s="177"/>
      <c r="P345" s="68">
        <v>15</v>
      </c>
      <c r="Q345" s="186"/>
      <c r="R345" s="62" t="s">
        <v>809</v>
      </c>
      <c r="S345" s="62">
        <v>60399082.157300003</v>
      </c>
      <c r="T345" s="62">
        <v>0</v>
      </c>
      <c r="U345" s="62">
        <v>59936761.521700002</v>
      </c>
      <c r="V345" s="62">
        <v>4933642.2318000002</v>
      </c>
      <c r="W345" s="62">
        <v>3610075.3103</v>
      </c>
      <c r="X345" s="62">
        <v>0</v>
      </c>
      <c r="Y345" s="62">
        <f t="shared" si="90"/>
        <v>3610075.3103</v>
      </c>
      <c r="Z345" s="62">
        <v>160911019.5839</v>
      </c>
      <c r="AA345" s="67">
        <f t="shared" si="86"/>
        <v>289790580.80500001</v>
      </c>
    </row>
    <row r="346" spans="1:27" ht="24.9" customHeight="1">
      <c r="A346" s="175"/>
      <c r="B346" s="177"/>
      <c r="C346" s="58">
        <v>11</v>
      </c>
      <c r="D346" s="62" t="s">
        <v>810</v>
      </c>
      <c r="E346" s="62">
        <v>77383115.951700002</v>
      </c>
      <c r="F346" s="62">
        <v>0</v>
      </c>
      <c r="G346" s="62">
        <v>76790792.193200007</v>
      </c>
      <c r="H346" s="62">
        <v>6547763.2949999999</v>
      </c>
      <c r="I346" s="62">
        <v>4625217.2443000004</v>
      </c>
      <c r="J346" s="62">
        <v>0</v>
      </c>
      <c r="K346" s="62">
        <f t="shared" si="84"/>
        <v>4625217.2443000004</v>
      </c>
      <c r="L346" s="75">
        <v>227318822.507</v>
      </c>
      <c r="M346" s="67">
        <f t="shared" si="85"/>
        <v>392665711.19120002</v>
      </c>
      <c r="N346" s="66"/>
      <c r="O346" s="177"/>
      <c r="P346" s="68">
        <v>16</v>
      </c>
      <c r="Q346" s="186"/>
      <c r="R346" s="62" t="s">
        <v>811</v>
      </c>
      <c r="S346" s="62">
        <v>67117748.802300006</v>
      </c>
      <c r="T346" s="62">
        <v>0</v>
      </c>
      <c r="U346" s="62">
        <v>66604000.5933</v>
      </c>
      <c r="V346" s="62">
        <v>6355542.5878999997</v>
      </c>
      <c r="W346" s="62">
        <v>4011652.4819</v>
      </c>
      <c r="X346" s="62">
        <v>0</v>
      </c>
      <c r="Y346" s="62">
        <f t="shared" si="90"/>
        <v>4011652.4819</v>
      </c>
      <c r="Z346" s="62">
        <v>210240392.4826</v>
      </c>
      <c r="AA346" s="67">
        <f t="shared" si="86"/>
        <v>354329336.94800001</v>
      </c>
    </row>
    <row r="347" spans="1:27" ht="24.9" customHeight="1">
      <c r="A347" s="175"/>
      <c r="B347" s="177"/>
      <c r="C347" s="58">
        <v>12</v>
      </c>
      <c r="D347" s="62" t="s">
        <v>812</v>
      </c>
      <c r="E347" s="62">
        <v>57214255.031000003</v>
      </c>
      <c r="F347" s="62">
        <v>0</v>
      </c>
      <c r="G347" s="62">
        <v>56776312.436399996</v>
      </c>
      <c r="H347" s="62">
        <v>4908960.8211000003</v>
      </c>
      <c r="I347" s="62">
        <v>3419717.0240000002</v>
      </c>
      <c r="J347" s="62">
        <v>0</v>
      </c>
      <c r="K347" s="62">
        <f t="shared" si="84"/>
        <v>3419717.0240000002</v>
      </c>
      <c r="L347" s="75">
        <v>170464558.4237</v>
      </c>
      <c r="M347" s="67">
        <f t="shared" si="85"/>
        <v>292783803.73619998</v>
      </c>
      <c r="N347" s="66"/>
      <c r="O347" s="177"/>
      <c r="P347" s="68">
        <v>17</v>
      </c>
      <c r="Q347" s="186"/>
      <c r="R347" s="62" t="s">
        <v>813</v>
      </c>
      <c r="S347" s="62">
        <v>66575538.171700001</v>
      </c>
      <c r="T347" s="62">
        <v>0</v>
      </c>
      <c r="U347" s="62">
        <v>66065940.276699997</v>
      </c>
      <c r="V347" s="62">
        <v>5935706.3306</v>
      </c>
      <c r="W347" s="62">
        <v>3979244.3533999999</v>
      </c>
      <c r="X347" s="62">
        <v>0</v>
      </c>
      <c r="Y347" s="62">
        <f t="shared" si="90"/>
        <v>3979244.3533999999</v>
      </c>
      <c r="Z347" s="62">
        <v>195675195.13550001</v>
      </c>
      <c r="AA347" s="67">
        <f t="shared" si="86"/>
        <v>338231624.26789999</v>
      </c>
    </row>
    <row r="348" spans="1:27" ht="24.9" customHeight="1">
      <c r="A348" s="175"/>
      <c r="B348" s="177"/>
      <c r="C348" s="58">
        <v>13</v>
      </c>
      <c r="D348" s="62" t="s">
        <v>814</v>
      </c>
      <c r="E348" s="62">
        <v>48298157.316799998</v>
      </c>
      <c r="F348" s="62">
        <v>0</v>
      </c>
      <c r="G348" s="62">
        <v>47928462.381200001</v>
      </c>
      <c r="H348" s="62">
        <v>4699894.9382999996</v>
      </c>
      <c r="I348" s="62">
        <v>2886798.5909000002</v>
      </c>
      <c r="J348" s="62">
        <v>0</v>
      </c>
      <c r="K348" s="62">
        <f t="shared" si="84"/>
        <v>2886798.5909000002</v>
      </c>
      <c r="L348" s="75">
        <v>163211526.34810001</v>
      </c>
      <c r="M348" s="67">
        <f t="shared" si="85"/>
        <v>267024839.57530001</v>
      </c>
      <c r="N348" s="66"/>
      <c r="O348" s="177"/>
      <c r="P348" s="68">
        <v>18</v>
      </c>
      <c r="Q348" s="186"/>
      <c r="R348" s="62" t="s">
        <v>815</v>
      </c>
      <c r="S348" s="62">
        <v>74545729.3662</v>
      </c>
      <c r="T348" s="62">
        <v>0</v>
      </c>
      <c r="U348" s="62">
        <v>73975124.188899994</v>
      </c>
      <c r="V348" s="62">
        <v>6267938.3493999997</v>
      </c>
      <c r="W348" s="62">
        <v>4455625.6067000004</v>
      </c>
      <c r="X348" s="62">
        <v>0</v>
      </c>
      <c r="Y348" s="62">
        <f t="shared" si="90"/>
        <v>4455625.6067000004</v>
      </c>
      <c r="Z348" s="62">
        <v>207201176.59619999</v>
      </c>
      <c r="AA348" s="67">
        <f t="shared" si="86"/>
        <v>366445594.1074</v>
      </c>
    </row>
    <row r="349" spans="1:27" ht="24.9" customHeight="1">
      <c r="A349" s="175"/>
      <c r="B349" s="177"/>
      <c r="C349" s="58">
        <v>14</v>
      </c>
      <c r="D349" s="62" t="s">
        <v>816</v>
      </c>
      <c r="E349" s="62">
        <v>66384276.015900001</v>
      </c>
      <c r="F349" s="62">
        <v>0</v>
      </c>
      <c r="G349" s="62">
        <v>65876142.1241</v>
      </c>
      <c r="H349" s="62">
        <v>6066432.5147000002</v>
      </c>
      <c r="I349" s="62">
        <v>3967812.5441999999</v>
      </c>
      <c r="J349" s="62">
        <v>0</v>
      </c>
      <c r="K349" s="62">
        <f t="shared" si="84"/>
        <v>3967812.5441999999</v>
      </c>
      <c r="L349" s="75">
        <v>210620222.3215</v>
      </c>
      <c r="M349" s="67">
        <f t="shared" si="85"/>
        <v>352914885.52039999</v>
      </c>
      <c r="N349" s="66"/>
      <c r="O349" s="177"/>
      <c r="P349" s="68">
        <v>19</v>
      </c>
      <c r="Q349" s="186"/>
      <c r="R349" s="62" t="s">
        <v>817</v>
      </c>
      <c r="S349" s="62">
        <v>68728158.275000006</v>
      </c>
      <c r="T349" s="62">
        <v>0</v>
      </c>
      <c r="U349" s="62">
        <v>68202083.296900004</v>
      </c>
      <c r="V349" s="62">
        <v>5038512.7511</v>
      </c>
      <c r="W349" s="62">
        <v>4107907.2470999998</v>
      </c>
      <c r="X349" s="62">
        <v>0</v>
      </c>
      <c r="Y349" s="62">
        <f t="shared" si="90"/>
        <v>4107907.2470999998</v>
      </c>
      <c r="Z349" s="62">
        <v>164549247.06639999</v>
      </c>
      <c r="AA349" s="67">
        <f t="shared" si="86"/>
        <v>310625908.6365</v>
      </c>
    </row>
    <row r="350" spans="1:27" ht="24.9" customHeight="1">
      <c r="A350" s="175"/>
      <c r="B350" s="177"/>
      <c r="C350" s="58">
        <v>15</v>
      </c>
      <c r="D350" s="62" t="s">
        <v>818</v>
      </c>
      <c r="E350" s="62">
        <v>74665315.924099997</v>
      </c>
      <c r="F350" s="62">
        <v>0</v>
      </c>
      <c r="G350" s="62">
        <v>74093795.379700005</v>
      </c>
      <c r="H350" s="62">
        <v>6530895.4669000003</v>
      </c>
      <c r="I350" s="62">
        <v>4462773.3391000004</v>
      </c>
      <c r="J350" s="62">
        <v>0</v>
      </c>
      <c r="K350" s="62">
        <f t="shared" si="84"/>
        <v>4462773.3391000004</v>
      </c>
      <c r="L350" s="75">
        <v>226733634.2554</v>
      </c>
      <c r="M350" s="67">
        <f t="shared" si="85"/>
        <v>386486414.36519998</v>
      </c>
      <c r="N350" s="66"/>
      <c r="O350" s="177"/>
      <c r="P350" s="68">
        <v>20</v>
      </c>
      <c r="Q350" s="186"/>
      <c r="R350" s="62" t="s">
        <v>819</v>
      </c>
      <c r="S350" s="62">
        <v>62543626.835000001</v>
      </c>
      <c r="T350" s="62">
        <v>0</v>
      </c>
      <c r="U350" s="62">
        <v>62064890.929200001</v>
      </c>
      <c r="V350" s="62">
        <v>4535101.0541000003</v>
      </c>
      <c r="W350" s="62">
        <v>3738255.5329999998</v>
      </c>
      <c r="X350" s="62">
        <v>0</v>
      </c>
      <c r="Y350" s="62">
        <f t="shared" si="90"/>
        <v>3738255.5329999998</v>
      </c>
      <c r="Z350" s="62">
        <v>147084603.20519999</v>
      </c>
      <c r="AA350" s="67">
        <f t="shared" si="86"/>
        <v>279966477.55650002</v>
      </c>
    </row>
    <row r="351" spans="1:27" ht="24.9" customHeight="1">
      <c r="A351" s="175"/>
      <c r="B351" s="177"/>
      <c r="C351" s="58">
        <v>16</v>
      </c>
      <c r="D351" s="62" t="s">
        <v>820</v>
      </c>
      <c r="E351" s="62">
        <v>54722486.767099999</v>
      </c>
      <c r="F351" s="62">
        <v>0</v>
      </c>
      <c r="G351" s="62">
        <v>54303617.241899997</v>
      </c>
      <c r="H351" s="62">
        <v>4947024.1156000001</v>
      </c>
      <c r="I351" s="62">
        <v>3270783.1203000001</v>
      </c>
      <c r="J351" s="62">
        <v>0</v>
      </c>
      <c r="K351" s="62">
        <f t="shared" si="84"/>
        <v>3270783.1203000001</v>
      </c>
      <c r="L351" s="75">
        <v>171785071.80759999</v>
      </c>
      <c r="M351" s="67">
        <f t="shared" si="85"/>
        <v>289028983.05250001</v>
      </c>
      <c r="N351" s="66"/>
      <c r="O351" s="177"/>
      <c r="P351" s="68">
        <v>21</v>
      </c>
      <c r="Q351" s="186"/>
      <c r="R351" s="62" t="s">
        <v>821</v>
      </c>
      <c r="S351" s="62">
        <v>64472856.345200002</v>
      </c>
      <c r="T351" s="62">
        <v>0</v>
      </c>
      <c r="U351" s="62">
        <v>63979353.284299999</v>
      </c>
      <c r="V351" s="62">
        <v>5766419.3022999996</v>
      </c>
      <c r="W351" s="62">
        <v>3853566.2889</v>
      </c>
      <c r="X351" s="62">
        <v>0</v>
      </c>
      <c r="Y351" s="62">
        <f t="shared" si="90"/>
        <v>3853566.2889</v>
      </c>
      <c r="Z351" s="62">
        <v>189802193.6216</v>
      </c>
      <c r="AA351" s="67">
        <f t="shared" si="86"/>
        <v>327874388.8423</v>
      </c>
    </row>
    <row r="352" spans="1:27" ht="24.9" customHeight="1">
      <c r="A352" s="175"/>
      <c r="B352" s="177"/>
      <c r="C352" s="58">
        <v>17</v>
      </c>
      <c r="D352" s="62" t="s">
        <v>822</v>
      </c>
      <c r="E352" s="62">
        <v>57906764.261699997</v>
      </c>
      <c r="F352" s="62">
        <v>0</v>
      </c>
      <c r="G352" s="62">
        <v>57463520.902599998</v>
      </c>
      <c r="H352" s="62">
        <v>5318227.0154999997</v>
      </c>
      <c r="I352" s="62">
        <v>3461108.5548999999</v>
      </c>
      <c r="J352" s="62">
        <v>0</v>
      </c>
      <c r="K352" s="62">
        <f t="shared" si="84"/>
        <v>3461108.5548999999</v>
      </c>
      <c r="L352" s="75">
        <v>184663053.15920001</v>
      </c>
      <c r="M352" s="67">
        <f t="shared" si="85"/>
        <v>308812673.89389998</v>
      </c>
      <c r="N352" s="66"/>
      <c r="O352" s="177"/>
      <c r="P352" s="68">
        <v>22</v>
      </c>
      <c r="Q352" s="186"/>
      <c r="R352" s="62" t="s">
        <v>823</v>
      </c>
      <c r="S352" s="62">
        <v>62032905.9164</v>
      </c>
      <c r="T352" s="62">
        <v>0</v>
      </c>
      <c r="U352" s="62">
        <v>61558079.288800001</v>
      </c>
      <c r="V352" s="62">
        <v>5574807.8585000001</v>
      </c>
      <c r="W352" s="62">
        <v>3707729.5562</v>
      </c>
      <c r="X352" s="62">
        <v>0</v>
      </c>
      <c r="Y352" s="62">
        <f t="shared" si="90"/>
        <v>3707729.5562</v>
      </c>
      <c r="Z352" s="62">
        <v>183154700.83250001</v>
      </c>
      <c r="AA352" s="67">
        <f t="shared" si="86"/>
        <v>316028223.45240003</v>
      </c>
    </row>
    <row r="353" spans="1:27" ht="24.9" customHeight="1">
      <c r="A353" s="175"/>
      <c r="B353" s="177"/>
      <c r="C353" s="58">
        <v>18</v>
      </c>
      <c r="D353" s="62" t="s">
        <v>824</v>
      </c>
      <c r="E353" s="62">
        <v>60395742.815399997</v>
      </c>
      <c r="F353" s="62">
        <v>0</v>
      </c>
      <c r="G353" s="62">
        <v>59933447.740599997</v>
      </c>
      <c r="H353" s="62">
        <v>5650591.8518000003</v>
      </c>
      <c r="I353" s="62">
        <v>3609875.7167000002</v>
      </c>
      <c r="J353" s="62">
        <v>0</v>
      </c>
      <c r="K353" s="62">
        <f t="shared" si="84"/>
        <v>3609875.7167000002</v>
      </c>
      <c r="L353" s="75">
        <v>196193642.4014</v>
      </c>
      <c r="M353" s="67">
        <f t="shared" si="85"/>
        <v>325783300.52590001</v>
      </c>
      <c r="N353" s="66"/>
      <c r="O353" s="178"/>
      <c r="P353" s="68">
        <v>23</v>
      </c>
      <c r="Q353" s="187"/>
      <c r="R353" s="62" t="s">
        <v>825</v>
      </c>
      <c r="S353" s="62">
        <v>58155835.6426</v>
      </c>
      <c r="T353" s="62">
        <v>0</v>
      </c>
      <c r="U353" s="62">
        <v>57710685.783799998</v>
      </c>
      <c r="V353" s="62">
        <v>5051329.6442</v>
      </c>
      <c r="W353" s="62">
        <v>3475995.6428</v>
      </c>
      <c r="X353" s="62">
        <v>0</v>
      </c>
      <c r="Y353" s="62">
        <f t="shared" si="90"/>
        <v>3475995.6428</v>
      </c>
      <c r="Z353" s="62">
        <v>164993897.98190001</v>
      </c>
      <c r="AA353" s="67">
        <f t="shared" si="86"/>
        <v>289387744.69529998</v>
      </c>
    </row>
    <row r="354" spans="1:27" ht="24.9" customHeight="1">
      <c r="A354" s="175"/>
      <c r="B354" s="177"/>
      <c r="C354" s="58">
        <v>19</v>
      </c>
      <c r="D354" s="62" t="s">
        <v>826</v>
      </c>
      <c r="E354" s="62">
        <v>62397655.8226</v>
      </c>
      <c r="F354" s="62">
        <v>0</v>
      </c>
      <c r="G354" s="62">
        <v>61920037.241800003</v>
      </c>
      <c r="H354" s="62">
        <v>5444613.977</v>
      </c>
      <c r="I354" s="62">
        <v>3729530.7919999999</v>
      </c>
      <c r="J354" s="62">
        <v>0</v>
      </c>
      <c r="K354" s="62">
        <f t="shared" si="84"/>
        <v>3729530.7919999999</v>
      </c>
      <c r="L354" s="75">
        <v>189047741.24590001</v>
      </c>
      <c r="M354" s="67">
        <f t="shared" si="85"/>
        <v>322539579.07929999</v>
      </c>
      <c r="N354" s="66"/>
      <c r="O354" s="58"/>
      <c r="P354" s="171" t="s">
        <v>827</v>
      </c>
      <c r="Q354" s="172"/>
      <c r="R354" s="63"/>
      <c r="S354" s="63">
        <f t="shared" ref="S354:W354" si="91">SUM(S331:S353)</f>
        <v>1536602465.7558999</v>
      </c>
      <c r="T354" s="63">
        <f t="shared" si="91"/>
        <v>0</v>
      </c>
      <c r="U354" s="63">
        <f t="shared" si="91"/>
        <v>1524840647.4754</v>
      </c>
      <c r="V354" s="63">
        <f t="shared" si="91"/>
        <v>127821441.889</v>
      </c>
      <c r="W354" s="63">
        <f t="shared" si="91"/>
        <v>91843293.397100002</v>
      </c>
      <c r="X354" s="63">
        <f t="shared" ref="X354:AA354" si="92">SUM(X331:X353)</f>
        <v>0</v>
      </c>
      <c r="Y354" s="63">
        <f t="shared" si="90"/>
        <v>91843293.397100002</v>
      </c>
      <c r="Z354" s="63">
        <f t="shared" si="92"/>
        <v>4198710967.7529001</v>
      </c>
      <c r="AA354" s="63">
        <f t="shared" si="92"/>
        <v>7479818816.2702999</v>
      </c>
    </row>
    <row r="355" spans="1:27" ht="24.9" customHeight="1">
      <c r="A355" s="175"/>
      <c r="B355" s="177"/>
      <c r="C355" s="58">
        <v>20</v>
      </c>
      <c r="D355" s="62" t="s">
        <v>828</v>
      </c>
      <c r="E355" s="62">
        <v>62937188.717699997</v>
      </c>
      <c r="F355" s="62">
        <v>0</v>
      </c>
      <c r="G355" s="62">
        <v>62455440.319300003</v>
      </c>
      <c r="H355" s="62">
        <v>5519899.3882999998</v>
      </c>
      <c r="I355" s="62">
        <v>3761778.8711000001</v>
      </c>
      <c r="J355" s="62">
        <v>0</v>
      </c>
      <c r="K355" s="62">
        <f t="shared" si="84"/>
        <v>3761778.8711000001</v>
      </c>
      <c r="L355" s="75">
        <v>191659585.39739999</v>
      </c>
      <c r="M355" s="67">
        <f t="shared" si="85"/>
        <v>326333892.69379997</v>
      </c>
      <c r="N355" s="66"/>
      <c r="O355" s="176">
        <v>34</v>
      </c>
      <c r="P355" s="68">
        <v>1</v>
      </c>
      <c r="Q355" s="176" t="s">
        <v>119</v>
      </c>
      <c r="R355" s="62" t="s">
        <v>829</v>
      </c>
      <c r="S355" s="62">
        <v>57723882.192000002</v>
      </c>
      <c r="T355" s="62">
        <v>0</v>
      </c>
      <c r="U355" s="62">
        <v>57282038.691299997</v>
      </c>
      <c r="V355" s="62">
        <v>4685013.4779000003</v>
      </c>
      <c r="W355" s="62">
        <v>3450177.6264999998</v>
      </c>
      <c r="X355" s="62">
        <v>3450177.6264999998</v>
      </c>
      <c r="Y355" s="62">
        <f t="shared" si="90"/>
        <v>0</v>
      </c>
      <c r="Z355" s="62">
        <v>152561066.18180001</v>
      </c>
      <c r="AA355" s="67">
        <f t="shared" si="86"/>
        <v>272252000.54299998</v>
      </c>
    </row>
    <row r="356" spans="1:27" ht="24.9" customHeight="1">
      <c r="A356" s="175"/>
      <c r="B356" s="177"/>
      <c r="C356" s="58">
        <v>21</v>
      </c>
      <c r="D356" s="62" t="s">
        <v>830</v>
      </c>
      <c r="E356" s="62">
        <v>58959526.231200002</v>
      </c>
      <c r="F356" s="62">
        <v>0</v>
      </c>
      <c r="G356" s="62">
        <v>58508224.577799998</v>
      </c>
      <c r="H356" s="62">
        <v>5317330.4971000003</v>
      </c>
      <c r="I356" s="62">
        <v>3524032.5241999999</v>
      </c>
      <c r="J356" s="62">
        <v>0</v>
      </c>
      <c r="K356" s="62">
        <f t="shared" si="84"/>
        <v>3524032.5241999999</v>
      </c>
      <c r="L356" s="75">
        <v>184631950.634</v>
      </c>
      <c r="M356" s="67">
        <f t="shared" si="85"/>
        <v>310941064.46429998</v>
      </c>
      <c r="N356" s="66"/>
      <c r="O356" s="177"/>
      <c r="P356" s="68">
        <v>2</v>
      </c>
      <c r="Q356" s="177"/>
      <c r="R356" s="62" t="s">
        <v>831</v>
      </c>
      <c r="S356" s="62">
        <v>98778855.580899999</v>
      </c>
      <c r="T356" s="62">
        <v>0</v>
      </c>
      <c r="U356" s="62">
        <v>98022759.5995</v>
      </c>
      <c r="V356" s="62">
        <v>6035480.1314000003</v>
      </c>
      <c r="W356" s="62">
        <v>5904048.4554000003</v>
      </c>
      <c r="X356" s="62">
        <v>5904048.4554000003</v>
      </c>
      <c r="Y356" s="62">
        <f t="shared" si="90"/>
        <v>0</v>
      </c>
      <c r="Z356" s="62">
        <v>199412220.5927</v>
      </c>
      <c r="AA356" s="67">
        <f t="shared" si="86"/>
        <v>402249315.90450001</v>
      </c>
    </row>
    <row r="357" spans="1:27" ht="24.9" customHeight="1">
      <c r="A357" s="175"/>
      <c r="B357" s="177"/>
      <c r="C357" s="58">
        <v>22</v>
      </c>
      <c r="D357" s="62" t="s">
        <v>832</v>
      </c>
      <c r="E357" s="62">
        <v>54081163.077200003</v>
      </c>
      <c r="F357" s="62">
        <v>0</v>
      </c>
      <c r="G357" s="62">
        <v>53667202.520300001</v>
      </c>
      <c r="H357" s="62">
        <v>4952203.9999000002</v>
      </c>
      <c r="I357" s="62">
        <v>3232450.9679</v>
      </c>
      <c r="J357" s="62">
        <v>0</v>
      </c>
      <c r="K357" s="62">
        <f t="shared" ref="K357:K388" si="93">I357-J357</f>
        <v>3232450.9679</v>
      </c>
      <c r="L357" s="75">
        <v>171964775.28639999</v>
      </c>
      <c r="M357" s="67">
        <f t="shared" si="85"/>
        <v>287897795.85170001</v>
      </c>
      <c r="N357" s="66"/>
      <c r="O357" s="177"/>
      <c r="P357" s="68">
        <v>3</v>
      </c>
      <c r="Q357" s="177"/>
      <c r="R357" s="62" t="s">
        <v>833</v>
      </c>
      <c r="S357" s="62">
        <v>67842903.771899998</v>
      </c>
      <c r="T357" s="62">
        <v>0</v>
      </c>
      <c r="U357" s="62">
        <v>67323604.913900003</v>
      </c>
      <c r="V357" s="62">
        <v>5207318.4705999997</v>
      </c>
      <c r="W357" s="62">
        <v>4054995.2606000002</v>
      </c>
      <c r="X357" s="62">
        <v>4054995.2606000002</v>
      </c>
      <c r="Y357" s="62">
        <f t="shared" si="90"/>
        <v>0</v>
      </c>
      <c r="Z357" s="62">
        <v>170681166.96250001</v>
      </c>
      <c r="AA357" s="67">
        <f t="shared" si="86"/>
        <v>311054994.1189</v>
      </c>
    </row>
    <row r="358" spans="1:27" ht="24.9" customHeight="1">
      <c r="A358" s="175"/>
      <c r="B358" s="177"/>
      <c r="C358" s="58">
        <v>23</v>
      </c>
      <c r="D358" s="62" t="s">
        <v>834</v>
      </c>
      <c r="E358" s="62">
        <v>66369403.737499997</v>
      </c>
      <c r="F358" s="62">
        <v>0</v>
      </c>
      <c r="G358" s="62">
        <v>65861383.684500001</v>
      </c>
      <c r="H358" s="62">
        <v>5656136.9842999997</v>
      </c>
      <c r="I358" s="62">
        <v>3966923.6225999999</v>
      </c>
      <c r="J358" s="62">
        <v>0</v>
      </c>
      <c r="K358" s="62">
        <f t="shared" si="93"/>
        <v>3966923.6225999999</v>
      </c>
      <c r="L358" s="75">
        <v>196386017.27939999</v>
      </c>
      <c r="M358" s="67">
        <f t="shared" si="85"/>
        <v>338239865.30830002</v>
      </c>
      <c r="N358" s="66"/>
      <c r="O358" s="177"/>
      <c r="P358" s="68">
        <v>4</v>
      </c>
      <c r="Q358" s="177"/>
      <c r="R358" s="62" t="s">
        <v>835</v>
      </c>
      <c r="S358" s="62">
        <v>81004832.826000005</v>
      </c>
      <c r="T358" s="62">
        <v>0</v>
      </c>
      <c r="U358" s="62">
        <v>80384786.883900002</v>
      </c>
      <c r="V358" s="62">
        <v>4694532.0685999999</v>
      </c>
      <c r="W358" s="62">
        <v>4841688.5913000004</v>
      </c>
      <c r="X358" s="62">
        <v>4841688.5913000004</v>
      </c>
      <c r="Y358" s="62">
        <f t="shared" si="90"/>
        <v>0</v>
      </c>
      <c r="Z358" s="62">
        <v>152891290.52320001</v>
      </c>
      <c r="AA358" s="67">
        <f t="shared" si="86"/>
        <v>318975442.3017</v>
      </c>
    </row>
    <row r="359" spans="1:27" ht="24.9" customHeight="1">
      <c r="A359" s="175"/>
      <c r="B359" s="177"/>
      <c r="C359" s="58">
        <v>24</v>
      </c>
      <c r="D359" s="62" t="s">
        <v>836</v>
      </c>
      <c r="E359" s="62">
        <v>49080735.3182</v>
      </c>
      <c r="F359" s="62">
        <v>0</v>
      </c>
      <c r="G359" s="62">
        <v>48705050.192900002</v>
      </c>
      <c r="H359" s="62">
        <v>4392101.3476999998</v>
      </c>
      <c r="I359" s="62">
        <v>2933573.5652999999</v>
      </c>
      <c r="J359" s="62">
        <v>0</v>
      </c>
      <c r="K359" s="62">
        <f t="shared" si="93"/>
        <v>2933573.5652999999</v>
      </c>
      <c r="L359" s="75">
        <v>152533376.68489999</v>
      </c>
      <c r="M359" s="67">
        <f t="shared" si="85"/>
        <v>257644837.109</v>
      </c>
      <c r="N359" s="66"/>
      <c r="O359" s="177"/>
      <c r="P359" s="68">
        <v>5</v>
      </c>
      <c r="Q359" s="177"/>
      <c r="R359" s="62" t="s">
        <v>837</v>
      </c>
      <c r="S359" s="62">
        <v>87513203.939300001</v>
      </c>
      <c r="T359" s="62">
        <v>0</v>
      </c>
      <c r="U359" s="62">
        <v>86843340.116500005</v>
      </c>
      <c r="V359" s="62">
        <v>6431874.0921999998</v>
      </c>
      <c r="W359" s="62">
        <v>5230696.3217000002</v>
      </c>
      <c r="X359" s="62">
        <v>5230696.3217000002</v>
      </c>
      <c r="Y359" s="62">
        <f t="shared" si="90"/>
        <v>0</v>
      </c>
      <c r="Z359" s="62">
        <v>213164144.50369999</v>
      </c>
      <c r="AA359" s="67">
        <f t="shared" si="86"/>
        <v>393952562.65170002</v>
      </c>
    </row>
    <row r="360" spans="1:27" ht="24.9" customHeight="1">
      <c r="A360" s="175"/>
      <c r="B360" s="177"/>
      <c r="C360" s="58">
        <v>25</v>
      </c>
      <c r="D360" s="62" t="s">
        <v>838</v>
      </c>
      <c r="E360" s="62">
        <v>61602183.725599997</v>
      </c>
      <c r="F360" s="62">
        <v>0</v>
      </c>
      <c r="G360" s="62">
        <v>61130654.031599998</v>
      </c>
      <c r="H360" s="62">
        <v>4979044.2119000005</v>
      </c>
      <c r="I360" s="62">
        <v>3681985.1327</v>
      </c>
      <c r="J360" s="62">
        <v>0</v>
      </c>
      <c r="K360" s="62">
        <f t="shared" si="93"/>
        <v>3681985.1327</v>
      </c>
      <c r="L360" s="75">
        <v>172895931.13280001</v>
      </c>
      <c r="M360" s="67">
        <f t="shared" si="85"/>
        <v>304289798.23460001</v>
      </c>
      <c r="N360" s="66"/>
      <c r="O360" s="177"/>
      <c r="P360" s="68">
        <v>6</v>
      </c>
      <c r="Q360" s="177"/>
      <c r="R360" s="62" t="s">
        <v>839</v>
      </c>
      <c r="S360" s="62">
        <v>60624813.257700004</v>
      </c>
      <c r="T360" s="62">
        <v>0</v>
      </c>
      <c r="U360" s="62">
        <v>60160764.778800003</v>
      </c>
      <c r="V360" s="62">
        <v>4653281.1529000001</v>
      </c>
      <c r="W360" s="62">
        <v>3623567.3410999998</v>
      </c>
      <c r="X360" s="62">
        <v>3623567.3410999998</v>
      </c>
      <c r="Y360" s="62">
        <f t="shared" si="90"/>
        <v>0</v>
      </c>
      <c r="Z360" s="62">
        <v>151460190.38319999</v>
      </c>
      <c r="AA360" s="67">
        <f t="shared" si="86"/>
        <v>276899049.57260001</v>
      </c>
    </row>
    <row r="361" spans="1:27" ht="24.9" customHeight="1">
      <c r="A361" s="175"/>
      <c r="B361" s="177"/>
      <c r="C361" s="58">
        <v>26</v>
      </c>
      <c r="D361" s="62" t="s">
        <v>840</v>
      </c>
      <c r="E361" s="62">
        <v>56026873.884400003</v>
      </c>
      <c r="F361" s="62">
        <v>0</v>
      </c>
      <c r="G361" s="62">
        <v>55598020.017399997</v>
      </c>
      <c r="H361" s="62">
        <v>4989094.0728000002</v>
      </c>
      <c r="I361" s="62">
        <v>3348746.8169999998</v>
      </c>
      <c r="J361" s="62">
        <v>0</v>
      </c>
      <c r="K361" s="62">
        <f t="shared" si="93"/>
        <v>3348746.8169999998</v>
      </c>
      <c r="L361" s="75">
        <v>173244586.60030001</v>
      </c>
      <c r="M361" s="67">
        <f t="shared" si="85"/>
        <v>293207321.3919</v>
      </c>
      <c r="N361" s="66"/>
      <c r="O361" s="177"/>
      <c r="P361" s="68">
        <v>7</v>
      </c>
      <c r="Q361" s="177"/>
      <c r="R361" s="62" t="s">
        <v>841</v>
      </c>
      <c r="S361" s="62">
        <v>58310649.251500003</v>
      </c>
      <c r="T361" s="62">
        <v>0</v>
      </c>
      <c r="U361" s="62">
        <v>57864314.382399999</v>
      </c>
      <c r="V361" s="62">
        <v>5270783.1205000002</v>
      </c>
      <c r="W361" s="62">
        <v>3485248.909</v>
      </c>
      <c r="X361" s="62">
        <v>3485248.909</v>
      </c>
      <c r="Y361" s="62">
        <f t="shared" si="90"/>
        <v>0</v>
      </c>
      <c r="Z361" s="62">
        <v>172882918.5598</v>
      </c>
      <c r="AA361" s="67">
        <f t="shared" si="86"/>
        <v>294328665.31419998</v>
      </c>
    </row>
    <row r="362" spans="1:27" ht="24.9" customHeight="1">
      <c r="A362" s="175"/>
      <c r="B362" s="178"/>
      <c r="C362" s="58">
        <v>27</v>
      </c>
      <c r="D362" s="62" t="s">
        <v>842</v>
      </c>
      <c r="E362" s="62">
        <v>51915882.3037</v>
      </c>
      <c r="F362" s="62">
        <v>0</v>
      </c>
      <c r="G362" s="62">
        <v>51518495.740099996</v>
      </c>
      <c r="H362" s="62">
        <v>4590663.5762999998</v>
      </c>
      <c r="I362" s="62">
        <v>3103031.3413</v>
      </c>
      <c r="J362" s="62">
        <v>0</v>
      </c>
      <c r="K362" s="62">
        <f t="shared" si="93"/>
        <v>3103031.3413</v>
      </c>
      <c r="L362" s="75">
        <v>159422010.0395</v>
      </c>
      <c r="M362" s="67">
        <f t="shared" si="85"/>
        <v>270550083.00089997</v>
      </c>
      <c r="N362" s="66"/>
      <c r="O362" s="177"/>
      <c r="P362" s="68">
        <v>8</v>
      </c>
      <c r="Q362" s="177"/>
      <c r="R362" s="62" t="s">
        <v>843</v>
      </c>
      <c r="S362" s="62">
        <v>90506102.138400003</v>
      </c>
      <c r="T362" s="62">
        <v>0</v>
      </c>
      <c r="U362" s="62">
        <v>89813329.381500006</v>
      </c>
      <c r="V362" s="62">
        <v>5890587.2588</v>
      </c>
      <c r="W362" s="62">
        <v>5409582.9456000002</v>
      </c>
      <c r="X362" s="62">
        <v>5409582.9456000002</v>
      </c>
      <c r="Y362" s="62">
        <f t="shared" si="90"/>
        <v>0</v>
      </c>
      <c r="Z362" s="62">
        <v>194385514.9492</v>
      </c>
      <c r="AA362" s="67">
        <f t="shared" si="86"/>
        <v>380595533.72790003</v>
      </c>
    </row>
    <row r="363" spans="1:27" ht="24.9" customHeight="1">
      <c r="A363" s="58"/>
      <c r="B363" s="170" t="s">
        <v>844</v>
      </c>
      <c r="C363" s="171"/>
      <c r="D363" s="63"/>
      <c r="E363" s="63">
        <f>SUM(E336:E362)</f>
        <v>1623355963.5211999</v>
      </c>
      <c r="F363" s="63">
        <f t="shared" ref="F363:M363" si="94">SUM(F336:F362)</f>
        <v>0</v>
      </c>
      <c r="G363" s="63">
        <f t="shared" si="94"/>
        <v>1610930096.5372</v>
      </c>
      <c r="H363" s="63">
        <f t="shared" si="94"/>
        <v>143462754.06290001</v>
      </c>
      <c r="I363" s="63">
        <f t="shared" si="94"/>
        <v>97028581.801400006</v>
      </c>
      <c r="J363" s="63">
        <f t="shared" si="94"/>
        <v>0</v>
      </c>
      <c r="K363" s="63">
        <f t="shared" si="94"/>
        <v>97028581.801400006</v>
      </c>
      <c r="L363" s="63">
        <f t="shared" si="94"/>
        <v>4981414072.1267004</v>
      </c>
      <c r="M363" s="63">
        <f t="shared" si="94"/>
        <v>8456191468.0494003</v>
      </c>
      <c r="N363" s="66"/>
      <c r="O363" s="177"/>
      <c r="P363" s="68">
        <v>9</v>
      </c>
      <c r="Q363" s="177"/>
      <c r="R363" s="62" t="s">
        <v>845</v>
      </c>
      <c r="S363" s="62">
        <v>64425798.149999999</v>
      </c>
      <c r="T363" s="62">
        <v>0</v>
      </c>
      <c r="U363" s="62">
        <v>63932655.292800002</v>
      </c>
      <c r="V363" s="62">
        <v>4736037.5510999998</v>
      </c>
      <c r="W363" s="62">
        <v>3850753.6033000001</v>
      </c>
      <c r="X363" s="62">
        <v>3850753.6033000001</v>
      </c>
      <c r="Y363" s="62">
        <f t="shared" si="90"/>
        <v>0</v>
      </c>
      <c r="Z363" s="62">
        <v>154331222.24450001</v>
      </c>
      <c r="AA363" s="67">
        <f t="shared" si="86"/>
        <v>287425713.23839998</v>
      </c>
    </row>
    <row r="364" spans="1:27" ht="24.9" customHeight="1">
      <c r="A364" s="175">
        <v>18</v>
      </c>
      <c r="B364" s="176" t="s">
        <v>846</v>
      </c>
      <c r="C364" s="58">
        <v>1</v>
      </c>
      <c r="D364" s="62" t="s">
        <v>847</v>
      </c>
      <c r="E364" s="62">
        <v>97201499.103100002</v>
      </c>
      <c r="F364" s="62">
        <v>0</v>
      </c>
      <c r="G364" s="62">
        <v>96457476.888799995</v>
      </c>
      <c r="H364" s="62">
        <v>7387180.6935999999</v>
      </c>
      <c r="I364" s="62">
        <v>5809769.2797999997</v>
      </c>
      <c r="J364" s="62">
        <v>5809769.2797999997</v>
      </c>
      <c r="K364" s="62">
        <f t="shared" si="93"/>
        <v>0</v>
      </c>
      <c r="L364" s="75">
        <v>218609476.1257</v>
      </c>
      <c r="M364" s="67">
        <f t="shared" si="85"/>
        <v>419655632.81120002</v>
      </c>
      <c r="N364" s="66"/>
      <c r="O364" s="177"/>
      <c r="P364" s="68">
        <v>10</v>
      </c>
      <c r="Q364" s="177"/>
      <c r="R364" s="62" t="s">
        <v>848</v>
      </c>
      <c r="S364" s="62">
        <v>59484192.235399999</v>
      </c>
      <c r="T364" s="62">
        <v>0</v>
      </c>
      <c r="U364" s="62">
        <v>59028874.561999999</v>
      </c>
      <c r="V364" s="62">
        <v>4792031.2142000003</v>
      </c>
      <c r="W364" s="62">
        <v>3555392.0040000002</v>
      </c>
      <c r="X364" s="62">
        <v>3555392.0040000002</v>
      </c>
      <c r="Y364" s="62">
        <f t="shared" si="90"/>
        <v>0</v>
      </c>
      <c r="Z364" s="62">
        <v>156273786.132</v>
      </c>
      <c r="AA364" s="67">
        <f t="shared" si="86"/>
        <v>279578884.14359999</v>
      </c>
    </row>
    <row r="365" spans="1:27" ht="24.9" customHeight="1">
      <c r="A365" s="175"/>
      <c r="B365" s="177"/>
      <c r="C365" s="58">
        <v>2</v>
      </c>
      <c r="D365" s="62" t="s">
        <v>849</v>
      </c>
      <c r="E365" s="62">
        <v>98837044.525700003</v>
      </c>
      <c r="F365" s="62">
        <v>0</v>
      </c>
      <c r="G365" s="62">
        <v>98080503.141100004</v>
      </c>
      <c r="H365" s="62">
        <v>8669832.9225999992</v>
      </c>
      <c r="I365" s="62">
        <v>5907526.4299999997</v>
      </c>
      <c r="J365" s="62">
        <v>5907526.4299999997</v>
      </c>
      <c r="K365" s="62">
        <f t="shared" si="93"/>
        <v>0</v>
      </c>
      <c r="L365" s="75">
        <v>263107974.095</v>
      </c>
      <c r="M365" s="67">
        <f t="shared" si="85"/>
        <v>468695354.68440002</v>
      </c>
      <c r="N365" s="66"/>
      <c r="O365" s="177"/>
      <c r="P365" s="68">
        <v>11</v>
      </c>
      <c r="Q365" s="177"/>
      <c r="R365" s="62" t="s">
        <v>850</v>
      </c>
      <c r="S365" s="62">
        <v>88769332.214900002</v>
      </c>
      <c r="T365" s="62">
        <v>0</v>
      </c>
      <c r="U365" s="62">
        <v>88089853.444299996</v>
      </c>
      <c r="V365" s="62">
        <v>6207058.2622999996</v>
      </c>
      <c r="W365" s="62">
        <v>5305775.5696999999</v>
      </c>
      <c r="X365" s="62">
        <v>5305775.5696999999</v>
      </c>
      <c r="Y365" s="62">
        <f t="shared" si="90"/>
        <v>0</v>
      </c>
      <c r="Z365" s="62">
        <v>205364706.33759999</v>
      </c>
      <c r="AA365" s="67">
        <f t="shared" si="86"/>
        <v>388430950.25910002</v>
      </c>
    </row>
    <row r="366" spans="1:27" ht="24.9" customHeight="1">
      <c r="A366" s="175"/>
      <c r="B366" s="177"/>
      <c r="C366" s="58">
        <v>3</v>
      </c>
      <c r="D366" s="62" t="s">
        <v>851</v>
      </c>
      <c r="E366" s="62">
        <v>81795547.267299995</v>
      </c>
      <c r="F366" s="62">
        <v>0</v>
      </c>
      <c r="G366" s="62">
        <v>81169448.855700001</v>
      </c>
      <c r="H366" s="62">
        <v>7764205.4291000003</v>
      </c>
      <c r="I366" s="62">
        <v>4888949.8837000001</v>
      </c>
      <c r="J366" s="62">
        <v>4888949.8837000001</v>
      </c>
      <c r="K366" s="62">
        <f t="shared" si="93"/>
        <v>0</v>
      </c>
      <c r="L366" s="75">
        <v>231689431.90009999</v>
      </c>
      <c r="M366" s="67">
        <f t="shared" si="85"/>
        <v>402418633.4522</v>
      </c>
      <c r="N366" s="66"/>
      <c r="O366" s="177"/>
      <c r="P366" s="68">
        <v>12</v>
      </c>
      <c r="Q366" s="177"/>
      <c r="R366" s="62" t="s">
        <v>852</v>
      </c>
      <c r="S366" s="62">
        <v>70263796.337699994</v>
      </c>
      <c r="T366" s="62">
        <v>0</v>
      </c>
      <c r="U366" s="62">
        <v>69725966.923299998</v>
      </c>
      <c r="V366" s="62">
        <v>5221020.8139000004</v>
      </c>
      <c r="W366" s="62">
        <v>4199692.8978000004</v>
      </c>
      <c r="X366" s="62">
        <v>4199692.8978000004</v>
      </c>
      <c r="Y366" s="62">
        <f t="shared" si="90"/>
        <v>0</v>
      </c>
      <c r="Z366" s="62">
        <v>171156536.42140001</v>
      </c>
      <c r="AA366" s="67">
        <f t="shared" si="86"/>
        <v>316367320.49629998</v>
      </c>
    </row>
    <row r="367" spans="1:27" ht="24.9" customHeight="1">
      <c r="A367" s="175"/>
      <c r="B367" s="177"/>
      <c r="C367" s="58">
        <v>4</v>
      </c>
      <c r="D367" s="62" t="s">
        <v>853</v>
      </c>
      <c r="E367" s="62">
        <v>62981401.223099999</v>
      </c>
      <c r="F367" s="62">
        <v>0</v>
      </c>
      <c r="G367" s="62">
        <v>62499314.403200001</v>
      </c>
      <c r="H367" s="62">
        <v>5821095.8251</v>
      </c>
      <c r="I367" s="62">
        <v>3764421.4687999999</v>
      </c>
      <c r="J367" s="62">
        <v>3764421.4687999999</v>
      </c>
      <c r="K367" s="62">
        <f t="shared" si="93"/>
        <v>0</v>
      </c>
      <c r="L367" s="75">
        <v>164277972.41819999</v>
      </c>
      <c r="M367" s="67">
        <f t="shared" si="85"/>
        <v>295579783.8696</v>
      </c>
      <c r="N367" s="66"/>
      <c r="O367" s="177"/>
      <c r="P367" s="68">
        <v>13</v>
      </c>
      <c r="Q367" s="177"/>
      <c r="R367" s="62" t="s">
        <v>854</v>
      </c>
      <c r="S367" s="62">
        <v>60390795.524300002</v>
      </c>
      <c r="T367" s="62">
        <v>0</v>
      </c>
      <c r="U367" s="62">
        <v>59928538.318099998</v>
      </c>
      <c r="V367" s="62">
        <v>4965579.4720000001</v>
      </c>
      <c r="W367" s="62">
        <v>3609580.0151999998</v>
      </c>
      <c r="X367" s="62">
        <v>3609580.0151999998</v>
      </c>
      <c r="Y367" s="62">
        <f t="shared" si="90"/>
        <v>0</v>
      </c>
      <c r="Z367" s="62">
        <v>162294620.63589999</v>
      </c>
      <c r="AA367" s="67">
        <f t="shared" si="86"/>
        <v>287579533.95029998</v>
      </c>
    </row>
    <row r="368" spans="1:27" ht="24.9" customHeight="1">
      <c r="A368" s="175"/>
      <c r="B368" s="177"/>
      <c r="C368" s="58">
        <v>5</v>
      </c>
      <c r="D368" s="62" t="s">
        <v>855</v>
      </c>
      <c r="E368" s="62">
        <v>103538580.4058</v>
      </c>
      <c r="F368" s="62">
        <v>0</v>
      </c>
      <c r="G368" s="62">
        <v>102746051.43700001</v>
      </c>
      <c r="H368" s="62">
        <v>9355824.4704999998</v>
      </c>
      <c r="I368" s="62">
        <v>6188538.9552999996</v>
      </c>
      <c r="J368" s="62">
        <v>6188538.9552999996</v>
      </c>
      <c r="K368" s="62">
        <f t="shared" si="93"/>
        <v>0</v>
      </c>
      <c r="L368" s="75">
        <v>286906781.60259998</v>
      </c>
      <c r="M368" s="67">
        <f t="shared" si="85"/>
        <v>502547237.91589999</v>
      </c>
      <c r="N368" s="66"/>
      <c r="O368" s="177"/>
      <c r="P368" s="68">
        <v>14</v>
      </c>
      <c r="Q368" s="177"/>
      <c r="R368" s="62" t="s">
        <v>856</v>
      </c>
      <c r="S368" s="62">
        <v>86501237.727200001</v>
      </c>
      <c r="T368" s="62">
        <v>0</v>
      </c>
      <c r="U368" s="62">
        <v>85839119.930399999</v>
      </c>
      <c r="V368" s="62">
        <v>6396422.8760000002</v>
      </c>
      <c r="W368" s="62">
        <v>5170210.7297</v>
      </c>
      <c r="X368" s="62">
        <v>5170210.7297</v>
      </c>
      <c r="Y368" s="62">
        <f t="shared" si="90"/>
        <v>0</v>
      </c>
      <c r="Z368" s="62">
        <v>211934250.82280001</v>
      </c>
      <c r="AA368" s="67">
        <f t="shared" si="86"/>
        <v>390671031.35640001</v>
      </c>
    </row>
    <row r="369" spans="1:27" ht="24.9" customHeight="1">
      <c r="A369" s="175"/>
      <c r="B369" s="177"/>
      <c r="C369" s="58">
        <v>6</v>
      </c>
      <c r="D369" s="62" t="s">
        <v>857</v>
      </c>
      <c r="E369" s="62">
        <v>69361509.175099999</v>
      </c>
      <c r="F369" s="62">
        <v>0</v>
      </c>
      <c r="G369" s="62">
        <v>68830586.256099999</v>
      </c>
      <c r="H369" s="62">
        <v>6740392.4574999996</v>
      </c>
      <c r="I369" s="62">
        <v>4145762.8629999999</v>
      </c>
      <c r="J369" s="62">
        <v>4145762.8629999999</v>
      </c>
      <c r="K369" s="62">
        <f t="shared" si="93"/>
        <v>0</v>
      </c>
      <c r="L369" s="75">
        <v>196170732.1266</v>
      </c>
      <c r="M369" s="67">
        <f t="shared" si="85"/>
        <v>341103220.01529998</v>
      </c>
      <c r="N369" s="66"/>
      <c r="O369" s="177"/>
      <c r="P369" s="68">
        <v>15</v>
      </c>
      <c r="Q369" s="177"/>
      <c r="R369" s="62" t="s">
        <v>858</v>
      </c>
      <c r="S369" s="62">
        <v>57342820.5057</v>
      </c>
      <c r="T369" s="62">
        <v>0</v>
      </c>
      <c r="U369" s="62">
        <v>56903893.815499999</v>
      </c>
      <c r="V369" s="62">
        <v>4712562.0502000004</v>
      </c>
      <c r="W369" s="62">
        <v>3427401.4297000002</v>
      </c>
      <c r="X369" s="62">
        <v>3427401.4297000002</v>
      </c>
      <c r="Y369" s="62">
        <f t="shared" si="90"/>
        <v>0</v>
      </c>
      <c r="Z369" s="62">
        <v>153516796.86300001</v>
      </c>
      <c r="AA369" s="67">
        <f t="shared" si="86"/>
        <v>272476073.23439997</v>
      </c>
    </row>
    <row r="370" spans="1:27" ht="24.9" customHeight="1">
      <c r="A370" s="175"/>
      <c r="B370" s="177"/>
      <c r="C370" s="58">
        <v>7</v>
      </c>
      <c r="D370" s="62" t="s">
        <v>859</v>
      </c>
      <c r="E370" s="62">
        <v>60483099.575300001</v>
      </c>
      <c r="F370" s="62">
        <v>0</v>
      </c>
      <c r="G370" s="62">
        <v>60020135.834200002</v>
      </c>
      <c r="H370" s="62">
        <v>6313727.1648000004</v>
      </c>
      <c r="I370" s="62">
        <v>3615097.0622999999</v>
      </c>
      <c r="J370" s="62">
        <v>3615097.0622999999</v>
      </c>
      <c r="K370" s="62">
        <f t="shared" si="93"/>
        <v>0</v>
      </c>
      <c r="L370" s="75">
        <v>181368618.01359999</v>
      </c>
      <c r="M370" s="67">
        <f t="shared" si="85"/>
        <v>308185580.58789998</v>
      </c>
      <c r="N370" s="66"/>
      <c r="O370" s="178"/>
      <c r="P370" s="68">
        <v>16</v>
      </c>
      <c r="Q370" s="178"/>
      <c r="R370" s="62" t="s">
        <v>860</v>
      </c>
      <c r="S370" s="62">
        <v>62205473.229000002</v>
      </c>
      <c r="T370" s="62">
        <v>0</v>
      </c>
      <c r="U370" s="62">
        <v>61729325.696699999</v>
      </c>
      <c r="V370" s="62">
        <v>5132630.7381999996</v>
      </c>
      <c r="W370" s="62">
        <v>3718043.9678000002</v>
      </c>
      <c r="X370" s="62">
        <v>3718043.9678000002</v>
      </c>
      <c r="Y370" s="62">
        <f t="shared" si="90"/>
        <v>0</v>
      </c>
      <c r="Z370" s="62">
        <v>168090057.82769999</v>
      </c>
      <c r="AA370" s="67">
        <f t="shared" si="86"/>
        <v>297157487.49159998</v>
      </c>
    </row>
    <row r="371" spans="1:27" ht="24.9" customHeight="1">
      <c r="A371" s="175"/>
      <c r="B371" s="177"/>
      <c r="C371" s="58">
        <v>8</v>
      </c>
      <c r="D371" s="62" t="s">
        <v>861</v>
      </c>
      <c r="E371" s="62">
        <v>80589764.537900001</v>
      </c>
      <c r="F371" s="62">
        <v>0</v>
      </c>
      <c r="G371" s="62">
        <v>79972895.707499996</v>
      </c>
      <c r="H371" s="62">
        <v>7679069.3832999999</v>
      </c>
      <c r="I371" s="62">
        <v>4816879.8073000005</v>
      </c>
      <c r="J371" s="62">
        <v>4816879.8073000005</v>
      </c>
      <c r="K371" s="62">
        <f t="shared" si="93"/>
        <v>0</v>
      </c>
      <c r="L371" s="75">
        <v>228735843.95339999</v>
      </c>
      <c r="M371" s="67">
        <f t="shared" si="85"/>
        <v>396977573.58209997</v>
      </c>
      <c r="N371" s="66"/>
      <c r="O371" s="58"/>
      <c r="P371" s="171" t="s">
        <v>862</v>
      </c>
      <c r="Q371" s="172"/>
      <c r="R371" s="63"/>
      <c r="S371" s="63">
        <f t="shared" ref="S371:W371" si="95">SUM(S355:S370)</f>
        <v>1151688688.8819001</v>
      </c>
      <c r="T371" s="63">
        <f t="shared" si="95"/>
        <v>0</v>
      </c>
      <c r="U371" s="63">
        <f t="shared" si="95"/>
        <v>1142873166.7309</v>
      </c>
      <c r="V371" s="63">
        <f t="shared" si="95"/>
        <v>85032212.750799999</v>
      </c>
      <c r="W371" s="63">
        <f t="shared" si="95"/>
        <v>68836855.668400005</v>
      </c>
      <c r="X371" s="63">
        <f t="shared" ref="X371:AA371" si="96">SUM(X355:X370)</f>
        <v>68836855.668400005</v>
      </c>
      <c r="Y371" s="63">
        <f t="shared" si="90"/>
        <v>0</v>
      </c>
      <c r="Z371" s="63">
        <f t="shared" si="96"/>
        <v>2790400489.941</v>
      </c>
      <c r="AA371" s="63">
        <f t="shared" si="96"/>
        <v>5169994558.3045998</v>
      </c>
    </row>
    <row r="372" spans="1:27" ht="24.9" customHeight="1">
      <c r="A372" s="175"/>
      <c r="B372" s="177"/>
      <c r="C372" s="58">
        <v>9</v>
      </c>
      <c r="D372" s="62" t="s">
        <v>863</v>
      </c>
      <c r="E372" s="62">
        <v>88898893.416099995</v>
      </c>
      <c r="F372" s="62">
        <v>0</v>
      </c>
      <c r="G372" s="62">
        <v>88218422.928200006</v>
      </c>
      <c r="H372" s="62">
        <v>7297650.6005999995</v>
      </c>
      <c r="I372" s="62">
        <v>5313519.4902999997</v>
      </c>
      <c r="J372" s="62">
        <v>5313519.4902999997</v>
      </c>
      <c r="K372" s="62">
        <f t="shared" si="93"/>
        <v>0</v>
      </c>
      <c r="L372" s="75">
        <v>215503447.4075</v>
      </c>
      <c r="M372" s="67">
        <f t="shared" si="85"/>
        <v>399918414.3524</v>
      </c>
      <c r="N372" s="66"/>
      <c r="O372" s="176">
        <v>35</v>
      </c>
      <c r="P372" s="68">
        <v>1</v>
      </c>
      <c r="Q372" s="59"/>
      <c r="R372" s="62" t="s">
        <v>864</v>
      </c>
      <c r="S372" s="62">
        <v>64285657.472599998</v>
      </c>
      <c r="T372" s="62">
        <v>0</v>
      </c>
      <c r="U372" s="62">
        <v>63793587.312600002</v>
      </c>
      <c r="V372" s="62">
        <v>5234144.9384000003</v>
      </c>
      <c r="W372" s="62">
        <v>3842377.3435999998</v>
      </c>
      <c r="X372" s="62">
        <v>0</v>
      </c>
      <c r="Y372" s="62">
        <f t="shared" si="90"/>
        <v>3842377.3435999998</v>
      </c>
      <c r="Z372" s="62">
        <v>177454693.47330001</v>
      </c>
      <c r="AA372" s="67">
        <f t="shared" si="86"/>
        <v>314610460.54049999</v>
      </c>
    </row>
    <row r="373" spans="1:27" ht="24.9" customHeight="1">
      <c r="A373" s="175"/>
      <c r="B373" s="177"/>
      <c r="C373" s="58">
        <v>10</v>
      </c>
      <c r="D373" s="62" t="s">
        <v>865</v>
      </c>
      <c r="E373" s="62">
        <v>83982863.979699999</v>
      </c>
      <c r="F373" s="62">
        <v>0</v>
      </c>
      <c r="G373" s="62">
        <v>83340022.902199998</v>
      </c>
      <c r="H373" s="62">
        <v>8552997.7562000006</v>
      </c>
      <c r="I373" s="62">
        <v>5019686.6064999998</v>
      </c>
      <c r="J373" s="62">
        <v>5019686.6064999998</v>
      </c>
      <c r="K373" s="62">
        <f t="shared" si="93"/>
        <v>0</v>
      </c>
      <c r="L373" s="75">
        <v>259054662.29499999</v>
      </c>
      <c r="M373" s="67">
        <f t="shared" si="85"/>
        <v>434930546.93309999</v>
      </c>
      <c r="N373" s="66"/>
      <c r="O373" s="177"/>
      <c r="P373" s="68">
        <v>2</v>
      </c>
      <c r="Q373" s="176" t="s">
        <v>120</v>
      </c>
      <c r="R373" s="62" t="s">
        <v>866</v>
      </c>
      <c r="S373" s="62">
        <v>71138444.487100005</v>
      </c>
      <c r="T373" s="62">
        <v>0</v>
      </c>
      <c r="U373" s="62">
        <v>70593920.138400003</v>
      </c>
      <c r="V373" s="62">
        <v>4894818.2490999997</v>
      </c>
      <c r="W373" s="62">
        <v>4251970.9387999997</v>
      </c>
      <c r="X373" s="62">
        <v>0</v>
      </c>
      <c r="Y373" s="62">
        <f t="shared" si="90"/>
        <v>4251970.9387999997</v>
      </c>
      <c r="Z373" s="62">
        <v>165682579.6837</v>
      </c>
      <c r="AA373" s="67">
        <f t="shared" si="86"/>
        <v>316561733.4971</v>
      </c>
    </row>
    <row r="374" spans="1:27" ht="24.9" customHeight="1">
      <c r="A374" s="175"/>
      <c r="B374" s="177"/>
      <c r="C374" s="58">
        <v>11</v>
      </c>
      <c r="D374" s="62" t="s">
        <v>867</v>
      </c>
      <c r="E374" s="62">
        <v>89664844.563700005</v>
      </c>
      <c r="F374" s="62">
        <v>0</v>
      </c>
      <c r="G374" s="62">
        <v>88978511.155100003</v>
      </c>
      <c r="H374" s="62">
        <v>9047698.8359999992</v>
      </c>
      <c r="I374" s="62">
        <v>5359300.6716</v>
      </c>
      <c r="J374" s="62">
        <v>5359300.6716</v>
      </c>
      <c r="K374" s="62">
        <f t="shared" si="93"/>
        <v>0</v>
      </c>
      <c r="L374" s="75">
        <v>276217112.48559999</v>
      </c>
      <c r="M374" s="67">
        <f t="shared" si="85"/>
        <v>463908167.04040003</v>
      </c>
      <c r="N374" s="66"/>
      <c r="O374" s="177"/>
      <c r="P374" s="68">
        <v>3</v>
      </c>
      <c r="Q374" s="177"/>
      <c r="R374" s="62" t="s">
        <v>868</v>
      </c>
      <c r="S374" s="62">
        <v>59563501.2993</v>
      </c>
      <c r="T374" s="62">
        <v>0</v>
      </c>
      <c r="U374" s="62">
        <v>59107576.560199998</v>
      </c>
      <c r="V374" s="62">
        <v>4661170.0526000001</v>
      </c>
      <c r="W374" s="62">
        <v>3560132.3358</v>
      </c>
      <c r="X374" s="62">
        <v>0</v>
      </c>
      <c r="Y374" s="62">
        <f t="shared" si="90"/>
        <v>3560132.3358</v>
      </c>
      <c r="Z374" s="62">
        <v>157576724.04730001</v>
      </c>
      <c r="AA374" s="67">
        <f t="shared" si="86"/>
        <v>284469104.29519999</v>
      </c>
    </row>
    <row r="375" spans="1:27" ht="24.9" customHeight="1">
      <c r="A375" s="175"/>
      <c r="B375" s="177"/>
      <c r="C375" s="58">
        <v>12</v>
      </c>
      <c r="D375" s="62" t="s">
        <v>869</v>
      </c>
      <c r="E375" s="62">
        <v>77486033.198400006</v>
      </c>
      <c r="F375" s="62">
        <v>0</v>
      </c>
      <c r="G375" s="62">
        <v>76892921.666999996</v>
      </c>
      <c r="H375" s="62">
        <v>7260782.6639999999</v>
      </c>
      <c r="I375" s="62">
        <v>4631368.6459999997</v>
      </c>
      <c r="J375" s="62">
        <v>4631368.6459999997</v>
      </c>
      <c r="K375" s="62">
        <f t="shared" si="93"/>
        <v>0</v>
      </c>
      <c r="L375" s="75">
        <v>214224404.05720001</v>
      </c>
      <c r="M375" s="67">
        <f t="shared" si="85"/>
        <v>375864141.58660001</v>
      </c>
      <c r="N375" s="66"/>
      <c r="O375" s="177"/>
      <c r="P375" s="68">
        <v>4</v>
      </c>
      <c r="Q375" s="177"/>
      <c r="R375" s="62" t="s">
        <v>870</v>
      </c>
      <c r="S375" s="62">
        <v>66689405.703599997</v>
      </c>
      <c r="T375" s="62">
        <v>0</v>
      </c>
      <c r="U375" s="62">
        <v>66178936.217500001</v>
      </c>
      <c r="V375" s="62">
        <v>5202191.2509000003</v>
      </c>
      <c r="W375" s="62">
        <v>3986050.2576000001</v>
      </c>
      <c r="X375" s="62">
        <v>0</v>
      </c>
      <c r="Y375" s="62">
        <f t="shared" si="90"/>
        <v>3986050.2576000001</v>
      </c>
      <c r="Z375" s="62">
        <v>176346138.0388</v>
      </c>
      <c r="AA375" s="67">
        <f t="shared" si="86"/>
        <v>318402721.4684</v>
      </c>
    </row>
    <row r="376" spans="1:27" ht="24.9" customHeight="1">
      <c r="A376" s="175"/>
      <c r="B376" s="177"/>
      <c r="C376" s="58">
        <v>13</v>
      </c>
      <c r="D376" s="62" t="s">
        <v>871</v>
      </c>
      <c r="E376" s="62">
        <v>67131396.203799993</v>
      </c>
      <c r="F376" s="62">
        <v>0</v>
      </c>
      <c r="G376" s="62">
        <v>66617543.5317</v>
      </c>
      <c r="H376" s="62">
        <v>7057527.5488</v>
      </c>
      <c r="I376" s="62">
        <v>4012468.1919999998</v>
      </c>
      <c r="J376" s="62">
        <v>4012468.1919999998</v>
      </c>
      <c r="K376" s="62">
        <f t="shared" si="93"/>
        <v>0</v>
      </c>
      <c r="L376" s="75">
        <v>207172962.4226</v>
      </c>
      <c r="M376" s="67">
        <f t="shared" si="85"/>
        <v>347979429.7069</v>
      </c>
      <c r="N376" s="66"/>
      <c r="O376" s="177"/>
      <c r="P376" s="68">
        <v>5</v>
      </c>
      <c r="Q376" s="177"/>
      <c r="R376" s="62" t="s">
        <v>872</v>
      </c>
      <c r="S376" s="62">
        <v>93536993.2676</v>
      </c>
      <c r="T376" s="62">
        <v>0</v>
      </c>
      <c r="U376" s="62">
        <v>92821020.762099996</v>
      </c>
      <c r="V376" s="62">
        <v>7015870.1580999997</v>
      </c>
      <c r="W376" s="62">
        <v>5590740.4209000003</v>
      </c>
      <c r="X376" s="62">
        <v>0</v>
      </c>
      <c r="Y376" s="62">
        <f t="shared" si="90"/>
        <v>5590740.4209000003</v>
      </c>
      <c r="Z376" s="62">
        <v>239267314.4411</v>
      </c>
      <c r="AA376" s="67">
        <f t="shared" si="86"/>
        <v>438231939.04979998</v>
      </c>
    </row>
    <row r="377" spans="1:27" ht="24.9" customHeight="1">
      <c r="A377" s="175"/>
      <c r="B377" s="177"/>
      <c r="C377" s="58">
        <v>14</v>
      </c>
      <c r="D377" s="62" t="s">
        <v>873</v>
      </c>
      <c r="E377" s="62">
        <v>69123303.499400005</v>
      </c>
      <c r="F377" s="62">
        <v>0</v>
      </c>
      <c r="G377" s="62">
        <v>68594203.909400001</v>
      </c>
      <c r="H377" s="62">
        <v>6475664.9556</v>
      </c>
      <c r="I377" s="62">
        <v>4131525.2223</v>
      </c>
      <c r="J377" s="62">
        <v>4131525.2223</v>
      </c>
      <c r="K377" s="62">
        <f t="shared" si="93"/>
        <v>0</v>
      </c>
      <c r="L377" s="75">
        <v>186986655.6173</v>
      </c>
      <c r="M377" s="67">
        <f t="shared" si="85"/>
        <v>331179827.9817</v>
      </c>
      <c r="N377" s="66"/>
      <c r="O377" s="177"/>
      <c r="P377" s="68">
        <v>6</v>
      </c>
      <c r="Q377" s="177"/>
      <c r="R377" s="62" t="s">
        <v>874</v>
      </c>
      <c r="S377" s="62">
        <v>77518008.905599996</v>
      </c>
      <c r="T377" s="62">
        <v>0</v>
      </c>
      <c r="U377" s="62">
        <v>76924652.618300006</v>
      </c>
      <c r="V377" s="62">
        <v>5427981.0761000002</v>
      </c>
      <c r="W377" s="62">
        <v>4633279.8457000004</v>
      </c>
      <c r="X377" s="62">
        <v>0</v>
      </c>
      <c r="Y377" s="62">
        <f t="shared" si="90"/>
        <v>4633279.8457000004</v>
      </c>
      <c r="Z377" s="62">
        <v>184179366.60260001</v>
      </c>
      <c r="AA377" s="67">
        <f t="shared" si="86"/>
        <v>348683289.04830003</v>
      </c>
    </row>
    <row r="378" spans="1:27" ht="24.9" customHeight="1">
      <c r="A378" s="175"/>
      <c r="B378" s="177"/>
      <c r="C378" s="58">
        <v>15</v>
      </c>
      <c r="D378" s="62" t="s">
        <v>875</v>
      </c>
      <c r="E378" s="62">
        <v>80016990.550999999</v>
      </c>
      <c r="F378" s="62">
        <v>0</v>
      </c>
      <c r="G378" s="62">
        <v>79404505.979900002</v>
      </c>
      <c r="H378" s="62">
        <v>7715704.8892000001</v>
      </c>
      <c r="I378" s="62">
        <v>4782644.8958999999</v>
      </c>
      <c r="J378" s="62">
        <v>4782644.8958999999</v>
      </c>
      <c r="K378" s="62">
        <f t="shared" si="93"/>
        <v>0</v>
      </c>
      <c r="L378" s="75">
        <v>230006823.68610001</v>
      </c>
      <c r="M378" s="67">
        <f t="shared" si="85"/>
        <v>397144025.10619998</v>
      </c>
      <c r="N378" s="66"/>
      <c r="O378" s="177"/>
      <c r="P378" s="68">
        <v>7</v>
      </c>
      <c r="Q378" s="177"/>
      <c r="R378" s="62" t="s">
        <v>876</v>
      </c>
      <c r="S378" s="62">
        <v>71368519.007100001</v>
      </c>
      <c r="T378" s="62">
        <v>0</v>
      </c>
      <c r="U378" s="62">
        <v>70822233.568800002</v>
      </c>
      <c r="V378" s="62">
        <v>5126850.4989</v>
      </c>
      <c r="W378" s="62">
        <v>4265722.5773</v>
      </c>
      <c r="X378" s="62">
        <v>0</v>
      </c>
      <c r="Y378" s="62">
        <f t="shared" si="90"/>
        <v>4265722.5773</v>
      </c>
      <c r="Z378" s="62">
        <v>173732373.97830001</v>
      </c>
      <c r="AA378" s="67">
        <f t="shared" si="86"/>
        <v>325315699.6304</v>
      </c>
    </row>
    <row r="379" spans="1:27" ht="24.9" customHeight="1">
      <c r="A379" s="175"/>
      <c r="B379" s="177"/>
      <c r="C379" s="58">
        <v>16</v>
      </c>
      <c r="D379" s="62" t="s">
        <v>877</v>
      </c>
      <c r="E379" s="62">
        <v>62063862.737899996</v>
      </c>
      <c r="F379" s="62">
        <v>0</v>
      </c>
      <c r="G379" s="62">
        <v>61588799.153399996</v>
      </c>
      <c r="H379" s="62">
        <v>6132375.8762999997</v>
      </c>
      <c r="I379" s="62">
        <v>3709579.8566999999</v>
      </c>
      <c r="J379" s="62">
        <v>3709579.8566999999</v>
      </c>
      <c r="K379" s="62">
        <f t="shared" si="93"/>
        <v>0</v>
      </c>
      <c r="L379" s="75">
        <v>175077076.34599999</v>
      </c>
      <c r="M379" s="67">
        <f t="shared" si="85"/>
        <v>304862114.11360002</v>
      </c>
      <c r="N379" s="66"/>
      <c r="O379" s="177"/>
      <c r="P379" s="68">
        <v>8</v>
      </c>
      <c r="Q379" s="177"/>
      <c r="R379" s="62" t="s">
        <v>878</v>
      </c>
      <c r="S379" s="62">
        <v>62004604.375799999</v>
      </c>
      <c r="T379" s="62">
        <v>0</v>
      </c>
      <c r="U379" s="62">
        <v>61529994.380400002</v>
      </c>
      <c r="V379" s="62">
        <v>4832681.7747</v>
      </c>
      <c r="W379" s="62">
        <v>3706037.9627</v>
      </c>
      <c r="X379" s="62">
        <v>0</v>
      </c>
      <c r="Y379" s="62">
        <f t="shared" si="90"/>
        <v>3706037.9627</v>
      </c>
      <c r="Z379" s="62">
        <v>163526905.9014</v>
      </c>
      <c r="AA379" s="67">
        <f t="shared" si="86"/>
        <v>295600224.39499998</v>
      </c>
    </row>
    <row r="380" spans="1:27" ht="24.9" customHeight="1">
      <c r="A380" s="175"/>
      <c r="B380" s="177"/>
      <c r="C380" s="58">
        <v>17</v>
      </c>
      <c r="D380" s="62" t="s">
        <v>879</v>
      </c>
      <c r="E380" s="62">
        <v>86357088.573300004</v>
      </c>
      <c r="F380" s="62">
        <v>0</v>
      </c>
      <c r="G380" s="62">
        <v>85696074.156399995</v>
      </c>
      <c r="H380" s="62">
        <v>8259327.0977999996</v>
      </c>
      <c r="I380" s="62">
        <v>5161594.8819000004</v>
      </c>
      <c r="J380" s="62">
        <v>5161594.8819000004</v>
      </c>
      <c r="K380" s="62">
        <f t="shared" si="93"/>
        <v>0</v>
      </c>
      <c r="L380" s="75">
        <v>248866473.39879999</v>
      </c>
      <c r="M380" s="67">
        <f t="shared" si="85"/>
        <v>429178963.2263</v>
      </c>
      <c r="N380" s="66"/>
      <c r="O380" s="177"/>
      <c r="P380" s="68">
        <v>9</v>
      </c>
      <c r="Q380" s="177"/>
      <c r="R380" s="62" t="s">
        <v>880</v>
      </c>
      <c r="S380" s="62">
        <v>81774151.897</v>
      </c>
      <c r="T380" s="62">
        <v>0</v>
      </c>
      <c r="U380" s="62">
        <v>81148217.254800007</v>
      </c>
      <c r="V380" s="62">
        <v>6222539.8981999997</v>
      </c>
      <c r="W380" s="62">
        <v>4887671.0745000001</v>
      </c>
      <c r="X380" s="62">
        <v>0</v>
      </c>
      <c r="Y380" s="62">
        <f t="shared" si="90"/>
        <v>4887671.0745000001</v>
      </c>
      <c r="Z380" s="62">
        <v>211744651.5113</v>
      </c>
      <c r="AA380" s="67">
        <f t="shared" si="86"/>
        <v>385777231.6358</v>
      </c>
    </row>
    <row r="381" spans="1:27" ht="24.9" customHeight="1">
      <c r="A381" s="175"/>
      <c r="B381" s="177"/>
      <c r="C381" s="58">
        <v>18</v>
      </c>
      <c r="D381" s="62" t="s">
        <v>881</v>
      </c>
      <c r="E381" s="62">
        <v>58084997.027099997</v>
      </c>
      <c r="F381" s="62">
        <v>0</v>
      </c>
      <c r="G381" s="62">
        <v>57640389.397600003</v>
      </c>
      <c r="H381" s="62">
        <v>6212807.9674000004</v>
      </c>
      <c r="I381" s="62">
        <v>3471761.5926999999</v>
      </c>
      <c r="J381" s="62">
        <v>3471761.5926999999</v>
      </c>
      <c r="K381" s="62">
        <f t="shared" si="93"/>
        <v>0</v>
      </c>
      <c r="L381" s="75">
        <v>177867472.03099999</v>
      </c>
      <c r="M381" s="67">
        <f t="shared" si="85"/>
        <v>299805666.42309999</v>
      </c>
      <c r="N381" s="66"/>
      <c r="O381" s="177"/>
      <c r="P381" s="68">
        <v>10</v>
      </c>
      <c r="Q381" s="177"/>
      <c r="R381" s="62" t="s">
        <v>882</v>
      </c>
      <c r="S381" s="62">
        <v>57671596.077200003</v>
      </c>
      <c r="T381" s="62">
        <v>0</v>
      </c>
      <c r="U381" s="62">
        <v>57230152.796899997</v>
      </c>
      <c r="V381" s="62">
        <v>4871220.9988000002</v>
      </c>
      <c r="W381" s="62">
        <v>3447052.4662000001</v>
      </c>
      <c r="X381" s="62">
        <v>0</v>
      </c>
      <c r="Y381" s="62">
        <f t="shared" si="90"/>
        <v>3447052.4662000001</v>
      </c>
      <c r="Z381" s="62">
        <v>164863930.50240001</v>
      </c>
      <c r="AA381" s="67">
        <f t="shared" si="86"/>
        <v>288083952.84149998</v>
      </c>
    </row>
    <row r="382" spans="1:27" ht="24.9" customHeight="1">
      <c r="A382" s="175"/>
      <c r="B382" s="177"/>
      <c r="C382" s="58">
        <v>19</v>
      </c>
      <c r="D382" s="62" t="s">
        <v>883</v>
      </c>
      <c r="E382" s="62">
        <v>76643079.491600007</v>
      </c>
      <c r="F382" s="62">
        <v>0</v>
      </c>
      <c r="G382" s="62">
        <v>76056420.291500002</v>
      </c>
      <c r="H382" s="62">
        <v>7769119.6782999998</v>
      </c>
      <c r="I382" s="62">
        <v>4580984.9934</v>
      </c>
      <c r="J382" s="62">
        <v>4580984.9934</v>
      </c>
      <c r="K382" s="62">
        <f t="shared" si="93"/>
        <v>0</v>
      </c>
      <c r="L382" s="75">
        <v>231859919.8159</v>
      </c>
      <c r="M382" s="67">
        <f t="shared" si="85"/>
        <v>392328539.2773</v>
      </c>
      <c r="N382" s="66"/>
      <c r="O382" s="177"/>
      <c r="P382" s="68">
        <v>11</v>
      </c>
      <c r="Q382" s="177"/>
      <c r="R382" s="62" t="s">
        <v>884</v>
      </c>
      <c r="S382" s="62">
        <v>55240219.6536</v>
      </c>
      <c r="T382" s="62">
        <v>0</v>
      </c>
      <c r="U382" s="62">
        <v>54817387.177599996</v>
      </c>
      <c r="V382" s="62">
        <v>4368882.9101999998</v>
      </c>
      <c r="W382" s="62">
        <v>3301728.2048999998</v>
      </c>
      <c r="X382" s="62">
        <v>0</v>
      </c>
      <c r="Y382" s="62">
        <f t="shared" si="90"/>
        <v>3301728.2048999998</v>
      </c>
      <c r="Z382" s="62">
        <v>147436532.87509999</v>
      </c>
      <c r="AA382" s="67">
        <f t="shared" si="86"/>
        <v>265164750.82139999</v>
      </c>
    </row>
    <row r="383" spans="1:27" ht="24.9" customHeight="1">
      <c r="A383" s="175"/>
      <c r="B383" s="177"/>
      <c r="C383" s="58">
        <v>20</v>
      </c>
      <c r="D383" s="62" t="s">
        <v>885</v>
      </c>
      <c r="E383" s="62">
        <v>64259632.241099998</v>
      </c>
      <c r="F383" s="62">
        <v>0</v>
      </c>
      <c r="G383" s="62">
        <v>63767761.289399996</v>
      </c>
      <c r="H383" s="62">
        <v>6246831.3949999996</v>
      </c>
      <c r="I383" s="62">
        <v>3840821.8059</v>
      </c>
      <c r="J383" s="62">
        <v>3840821.8059</v>
      </c>
      <c r="K383" s="62">
        <f t="shared" si="93"/>
        <v>0</v>
      </c>
      <c r="L383" s="75">
        <v>179047832.06060001</v>
      </c>
      <c r="M383" s="67">
        <f t="shared" si="85"/>
        <v>313322056.98610002</v>
      </c>
      <c r="N383" s="66"/>
      <c r="O383" s="177"/>
      <c r="P383" s="68">
        <v>12</v>
      </c>
      <c r="Q383" s="177"/>
      <c r="R383" s="62" t="s">
        <v>886</v>
      </c>
      <c r="S383" s="62">
        <v>59225963.168899998</v>
      </c>
      <c r="T383" s="62">
        <v>0</v>
      </c>
      <c r="U383" s="62">
        <v>58772622.092299998</v>
      </c>
      <c r="V383" s="62">
        <v>4659056.04</v>
      </c>
      <c r="W383" s="62">
        <v>3539957.5578999999</v>
      </c>
      <c r="X383" s="62">
        <v>0</v>
      </c>
      <c r="Y383" s="62">
        <f t="shared" si="90"/>
        <v>3539957.5578999999</v>
      </c>
      <c r="Z383" s="62">
        <v>157503383.52500001</v>
      </c>
      <c r="AA383" s="67">
        <f t="shared" si="86"/>
        <v>283700982.38410002</v>
      </c>
    </row>
    <row r="384" spans="1:27" ht="24.9" customHeight="1">
      <c r="A384" s="175"/>
      <c r="B384" s="177"/>
      <c r="C384" s="58">
        <v>21</v>
      </c>
      <c r="D384" s="62" t="s">
        <v>887</v>
      </c>
      <c r="E384" s="62">
        <v>81907589.380500004</v>
      </c>
      <c r="F384" s="62">
        <v>0</v>
      </c>
      <c r="G384" s="62">
        <v>81280633.350099996</v>
      </c>
      <c r="H384" s="62">
        <v>7839944.6337000001</v>
      </c>
      <c r="I384" s="62">
        <v>4895646.6819000002</v>
      </c>
      <c r="J384" s="62">
        <v>4895646.6819000002</v>
      </c>
      <c r="K384" s="62">
        <f t="shared" si="93"/>
        <v>0</v>
      </c>
      <c r="L384" s="75">
        <v>234317019.30509999</v>
      </c>
      <c r="M384" s="67">
        <f t="shared" si="85"/>
        <v>405345186.66939998</v>
      </c>
      <c r="N384" s="66"/>
      <c r="O384" s="177"/>
      <c r="P384" s="68">
        <v>13</v>
      </c>
      <c r="Q384" s="177"/>
      <c r="R384" s="62" t="s">
        <v>888</v>
      </c>
      <c r="S384" s="62">
        <v>64415239.787500001</v>
      </c>
      <c r="T384" s="62">
        <v>0</v>
      </c>
      <c r="U384" s="62">
        <v>63922177.748400003</v>
      </c>
      <c r="V384" s="62">
        <v>5354234.1346000005</v>
      </c>
      <c r="W384" s="62">
        <v>3850122.5260999999</v>
      </c>
      <c r="X384" s="62">
        <v>0</v>
      </c>
      <c r="Y384" s="62">
        <f t="shared" si="90"/>
        <v>3850122.5260999999</v>
      </c>
      <c r="Z384" s="62">
        <v>181620895.92019999</v>
      </c>
      <c r="AA384" s="67">
        <f t="shared" si="86"/>
        <v>319162670.11680001</v>
      </c>
    </row>
    <row r="385" spans="1:27" ht="24.9" customHeight="1">
      <c r="A385" s="175"/>
      <c r="B385" s="177"/>
      <c r="C385" s="58">
        <v>22</v>
      </c>
      <c r="D385" s="62" t="s">
        <v>889</v>
      </c>
      <c r="E385" s="62">
        <v>91638079.483700007</v>
      </c>
      <c r="F385" s="62">
        <v>0</v>
      </c>
      <c r="G385" s="62">
        <v>90936642.083700001</v>
      </c>
      <c r="H385" s="62">
        <v>8095618.4063999997</v>
      </c>
      <c r="I385" s="62">
        <v>5477241.6469999999</v>
      </c>
      <c r="J385" s="62">
        <v>5477241.6469999999</v>
      </c>
      <c r="K385" s="62">
        <f t="shared" si="93"/>
        <v>0</v>
      </c>
      <c r="L385" s="75">
        <v>243186998.70820001</v>
      </c>
      <c r="M385" s="67">
        <f t="shared" si="85"/>
        <v>433857338.68199998</v>
      </c>
      <c r="N385" s="66"/>
      <c r="O385" s="177"/>
      <c r="P385" s="68">
        <v>14</v>
      </c>
      <c r="Q385" s="177"/>
      <c r="R385" s="62" t="s">
        <v>890</v>
      </c>
      <c r="S385" s="62">
        <v>70881643.595799997</v>
      </c>
      <c r="T385" s="62">
        <v>0</v>
      </c>
      <c r="U385" s="62">
        <v>70339084.911899999</v>
      </c>
      <c r="V385" s="62">
        <v>5965681.8357999995</v>
      </c>
      <c r="W385" s="62">
        <v>4236621.8552999999</v>
      </c>
      <c r="X385" s="62">
        <v>0</v>
      </c>
      <c r="Y385" s="62">
        <f t="shared" si="90"/>
        <v>4236621.8552999999</v>
      </c>
      <c r="Z385" s="62">
        <v>202833586.0564</v>
      </c>
      <c r="AA385" s="67">
        <f t="shared" si="86"/>
        <v>354256618.25520003</v>
      </c>
    </row>
    <row r="386" spans="1:27" ht="24.9" customHeight="1">
      <c r="A386" s="175"/>
      <c r="B386" s="178"/>
      <c r="C386" s="58">
        <v>23</v>
      </c>
      <c r="D386" s="62" t="s">
        <v>891</v>
      </c>
      <c r="E386" s="62">
        <v>93570396.454999998</v>
      </c>
      <c r="F386" s="62">
        <v>0</v>
      </c>
      <c r="G386" s="62">
        <v>92854168.267100006</v>
      </c>
      <c r="H386" s="62">
        <v>9111982.5274</v>
      </c>
      <c r="I386" s="62">
        <v>5592736.9415999996</v>
      </c>
      <c r="J386" s="62">
        <v>5592736.9415999996</v>
      </c>
      <c r="K386" s="62">
        <f t="shared" si="93"/>
        <v>0</v>
      </c>
      <c r="L386" s="75">
        <v>278447278.73549998</v>
      </c>
      <c r="M386" s="67">
        <f t="shared" si="85"/>
        <v>473983825.98500001</v>
      </c>
      <c r="N386" s="66"/>
      <c r="O386" s="177"/>
      <c r="P386" s="68">
        <v>15</v>
      </c>
      <c r="Q386" s="177"/>
      <c r="R386" s="62" t="s">
        <v>892</v>
      </c>
      <c r="S386" s="62">
        <v>65742015.505599998</v>
      </c>
      <c r="T386" s="62">
        <v>0</v>
      </c>
      <c r="U386" s="62">
        <v>65238797.752800003</v>
      </c>
      <c r="V386" s="62">
        <v>4541523.5815000003</v>
      </c>
      <c r="W386" s="62">
        <v>3929424.3977999999</v>
      </c>
      <c r="X386" s="62">
        <v>0</v>
      </c>
      <c r="Y386" s="62">
        <f t="shared" si="90"/>
        <v>3929424.3977999999</v>
      </c>
      <c r="Z386" s="62">
        <v>153425880.8721</v>
      </c>
      <c r="AA386" s="67">
        <f t="shared" si="86"/>
        <v>292877642.10979998</v>
      </c>
    </row>
    <row r="387" spans="1:27" ht="24.9" customHeight="1">
      <c r="A387" s="58"/>
      <c r="B387" s="170" t="s">
        <v>893</v>
      </c>
      <c r="C387" s="171"/>
      <c r="D387" s="63"/>
      <c r="E387" s="63">
        <f>SUM(E364:E386)</f>
        <v>1825617496.6156001</v>
      </c>
      <c r="F387" s="63">
        <f t="shared" ref="F387:M387" si="97">SUM(F364:F386)</f>
        <v>0</v>
      </c>
      <c r="G387" s="63">
        <f t="shared" si="97"/>
        <v>1811643432.5862999</v>
      </c>
      <c r="H387" s="63">
        <f t="shared" si="97"/>
        <v>172807363.17919999</v>
      </c>
      <c r="I387" s="63">
        <f t="shared" si="97"/>
        <v>109117827.8759</v>
      </c>
      <c r="J387" s="63">
        <f t="shared" si="97"/>
        <v>109117827.8759</v>
      </c>
      <c r="K387" s="63">
        <f t="shared" si="97"/>
        <v>0</v>
      </c>
      <c r="L387" s="63">
        <f t="shared" si="97"/>
        <v>5128702968.6076002</v>
      </c>
      <c r="M387" s="63">
        <f t="shared" si="97"/>
        <v>8938771260.9887009</v>
      </c>
      <c r="N387" s="83"/>
      <c r="O387" s="177"/>
      <c r="P387" s="68">
        <v>16</v>
      </c>
      <c r="Q387" s="177"/>
      <c r="R387" s="62" t="s">
        <v>894</v>
      </c>
      <c r="S387" s="62">
        <v>68514447.890000001</v>
      </c>
      <c r="T387" s="62">
        <v>0</v>
      </c>
      <c r="U387" s="62">
        <v>67990008.743499994</v>
      </c>
      <c r="V387" s="62">
        <v>5079622.7938000001</v>
      </c>
      <c r="W387" s="62">
        <v>4095133.699</v>
      </c>
      <c r="X387" s="62">
        <v>0</v>
      </c>
      <c r="Y387" s="62">
        <f t="shared" si="90"/>
        <v>4095133.699</v>
      </c>
      <c r="Z387" s="62">
        <v>172093923.67039999</v>
      </c>
      <c r="AA387" s="67">
        <f t="shared" si="86"/>
        <v>317773136.7967</v>
      </c>
    </row>
    <row r="388" spans="1:27" ht="24.9" customHeight="1">
      <c r="A388" s="175">
        <v>19</v>
      </c>
      <c r="B388" s="175" t="s">
        <v>104</v>
      </c>
      <c r="C388" s="58">
        <v>1</v>
      </c>
      <c r="D388" s="62" t="s">
        <v>895</v>
      </c>
      <c r="E388" s="62">
        <v>60046006.100900002</v>
      </c>
      <c r="F388" s="62">
        <f>-11651464.66</f>
        <v>-11651464.66</v>
      </c>
      <c r="G388" s="62">
        <v>59586388.061700001</v>
      </c>
      <c r="H388" s="62">
        <v>6200761.5609999998</v>
      </c>
      <c r="I388" s="62">
        <v>3588971.8248999999</v>
      </c>
      <c r="J388" s="62">
        <v>0</v>
      </c>
      <c r="K388" s="62">
        <f t="shared" si="93"/>
        <v>3588971.8248999999</v>
      </c>
      <c r="L388" s="75">
        <v>195062583.45429999</v>
      </c>
      <c r="M388" s="67">
        <f t="shared" si="85"/>
        <v>312833246.34280002</v>
      </c>
      <c r="N388" s="66"/>
      <c r="O388" s="178"/>
      <c r="P388" s="68">
        <v>17</v>
      </c>
      <c r="Q388" s="178"/>
      <c r="R388" s="62" t="s">
        <v>896</v>
      </c>
      <c r="S388" s="62">
        <v>68351633.592800006</v>
      </c>
      <c r="T388" s="62">
        <v>0</v>
      </c>
      <c r="U388" s="62">
        <v>67828440.6972</v>
      </c>
      <c r="V388" s="62">
        <v>4916533.9176000003</v>
      </c>
      <c r="W388" s="62">
        <v>4085402.2286999999</v>
      </c>
      <c r="X388" s="62">
        <v>0</v>
      </c>
      <c r="Y388" s="62">
        <f t="shared" si="90"/>
        <v>4085402.2286999999</v>
      </c>
      <c r="Z388" s="62">
        <v>166435951.96020001</v>
      </c>
      <c r="AA388" s="67">
        <f t="shared" si="86"/>
        <v>311617962.39649999</v>
      </c>
    </row>
    <row r="389" spans="1:27" ht="24.9" customHeight="1">
      <c r="A389" s="175"/>
      <c r="B389" s="175"/>
      <c r="C389" s="58">
        <v>2</v>
      </c>
      <c r="D389" s="62" t="s">
        <v>897</v>
      </c>
      <c r="E389" s="62">
        <v>61502890.6307</v>
      </c>
      <c r="F389" s="62">
        <f t="shared" ref="F389:F412" si="98">-11651464.66</f>
        <v>-11651464.66</v>
      </c>
      <c r="G389" s="62">
        <v>61032120.968699999</v>
      </c>
      <c r="H389" s="62">
        <v>6378028.71</v>
      </c>
      <c r="I389" s="62">
        <v>3676050.3480000002</v>
      </c>
      <c r="J389" s="62">
        <v>0</v>
      </c>
      <c r="K389" s="62">
        <f t="shared" ref="K389:K412" si="99">I389-J389</f>
        <v>3676050.3480000002</v>
      </c>
      <c r="L389" s="75">
        <v>201212435.84040001</v>
      </c>
      <c r="M389" s="67">
        <f t="shared" si="85"/>
        <v>322150061.83780003</v>
      </c>
      <c r="N389" s="66"/>
      <c r="O389" s="58"/>
      <c r="P389" s="171"/>
      <c r="Q389" s="172"/>
      <c r="R389" s="63"/>
      <c r="S389" s="63">
        <f t="shared" ref="S389:W389" si="100">SUM(S372:S388)</f>
        <v>1157922045.6870999</v>
      </c>
      <c r="T389" s="63">
        <f t="shared" si="100"/>
        <v>0</v>
      </c>
      <c r="U389" s="63">
        <f t="shared" si="100"/>
        <v>1149058810.7337</v>
      </c>
      <c r="V389" s="63">
        <f t="shared" si="100"/>
        <v>88375004.109300002</v>
      </c>
      <c r="W389" s="63">
        <f t="shared" si="100"/>
        <v>69209425.6928</v>
      </c>
      <c r="X389" s="63">
        <f t="shared" ref="X389" si="101">SUM(X372:X388)</f>
        <v>0</v>
      </c>
      <c r="Y389" s="63">
        <f t="shared" si="90"/>
        <v>69209425.6928</v>
      </c>
      <c r="Z389" s="63">
        <f>SUM(Z372:Z388)</f>
        <v>2995724833.0595999</v>
      </c>
      <c r="AA389" s="63">
        <f>SUM(AA372:AA388)</f>
        <v>5460290119.2825003</v>
      </c>
    </row>
    <row r="390" spans="1:27" ht="24.9" customHeight="1">
      <c r="A390" s="175"/>
      <c r="B390" s="175"/>
      <c r="C390" s="58">
        <v>3</v>
      </c>
      <c r="D390" s="62" t="s">
        <v>898</v>
      </c>
      <c r="E390" s="62">
        <v>56078519.231700003</v>
      </c>
      <c r="F390" s="62">
        <f t="shared" si="98"/>
        <v>-11651464.66</v>
      </c>
      <c r="G390" s="62">
        <v>55649270.048900001</v>
      </c>
      <c r="H390" s="62">
        <v>6075802.3881000001</v>
      </c>
      <c r="I390" s="62">
        <v>3351833.6784000001</v>
      </c>
      <c r="J390" s="62">
        <v>0</v>
      </c>
      <c r="K390" s="62">
        <f t="shared" si="99"/>
        <v>3351833.6784000001</v>
      </c>
      <c r="L390" s="75">
        <v>190727429.0187</v>
      </c>
      <c r="M390" s="67">
        <f t="shared" si="85"/>
        <v>300231389.7058</v>
      </c>
      <c r="N390" s="66"/>
      <c r="O390" s="176">
        <v>36</v>
      </c>
      <c r="P390" s="68">
        <v>1</v>
      </c>
      <c r="Q390" s="176" t="s">
        <v>121</v>
      </c>
      <c r="R390" s="62" t="s">
        <v>899</v>
      </c>
      <c r="S390" s="62">
        <v>64337371.005400002</v>
      </c>
      <c r="T390" s="62">
        <v>0</v>
      </c>
      <c r="U390" s="62">
        <v>63844905.007700004</v>
      </c>
      <c r="V390" s="62">
        <v>5314688.9892999995</v>
      </c>
      <c r="W390" s="62">
        <v>3845468.2804</v>
      </c>
      <c r="X390" s="62">
        <v>0</v>
      </c>
      <c r="Y390" s="62">
        <f t="shared" si="90"/>
        <v>3845468.2804</v>
      </c>
      <c r="Z390" s="62">
        <v>174492424.18189999</v>
      </c>
      <c r="AA390" s="67">
        <f t="shared" si="86"/>
        <v>311834857.46469998</v>
      </c>
    </row>
    <row r="391" spans="1:27" ht="24.9" customHeight="1">
      <c r="A391" s="175"/>
      <c r="B391" s="175"/>
      <c r="C391" s="58">
        <v>4</v>
      </c>
      <c r="D391" s="62" t="s">
        <v>900</v>
      </c>
      <c r="E391" s="62">
        <v>60837440.5528</v>
      </c>
      <c r="F391" s="62">
        <f t="shared" si="98"/>
        <v>-11651464.66</v>
      </c>
      <c r="G391" s="62">
        <v>60371764.532899998</v>
      </c>
      <c r="H391" s="62">
        <v>6363706.5515000001</v>
      </c>
      <c r="I391" s="62">
        <v>3636276.1526000001</v>
      </c>
      <c r="J391" s="62">
        <v>0</v>
      </c>
      <c r="K391" s="62">
        <f t="shared" si="99"/>
        <v>3636276.1526000001</v>
      </c>
      <c r="L391" s="75">
        <v>200715563.40110001</v>
      </c>
      <c r="M391" s="67">
        <f t="shared" si="85"/>
        <v>320273286.5309</v>
      </c>
      <c r="N391" s="66"/>
      <c r="O391" s="177"/>
      <c r="P391" s="68">
        <v>2</v>
      </c>
      <c r="Q391" s="177"/>
      <c r="R391" s="62" t="s">
        <v>901</v>
      </c>
      <c r="S391" s="62">
        <v>62294655.200499997</v>
      </c>
      <c r="T391" s="62">
        <v>0</v>
      </c>
      <c r="U391" s="62">
        <v>61817825.030900002</v>
      </c>
      <c r="V391" s="62">
        <v>5808604.2319</v>
      </c>
      <c r="W391" s="62">
        <v>3723374.4068999998</v>
      </c>
      <c r="X391" s="62">
        <v>0</v>
      </c>
      <c r="Y391" s="62">
        <f t="shared" si="90"/>
        <v>3723374.4068999998</v>
      </c>
      <c r="Z391" s="62">
        <v>191627611.6652</v>
      </c>
      <c r="AA391" s="67">
        <f t="shared" si="86"/>
        <v>325272070.53539997</v>
      </c>
    </row>
    <row r="392" spans="1:27" ht="24.9" customHeight="1">
      <c r="A392" s="175"/>
      <c r="B392" s="175"/>
      <c r="C392" s="58">
        <v>5</v>
      </c>
      <c r="D392" s="62" t="s">
        <v>902</v>
      </c>
      <c r="E392" s="62">
        <v>73736980.666800007</v>
      </c>
      <c r="F392" s="62">
        <f t="shared" si="98"/>
        <v>-11651464.66</v>
      </c>
      <c r="G392" s="62">
        <v>73172566.001100004</v>
      </c>
      <c r="H392" s="62">
        <v>7340358.2268000003</v>
      </c>
      <c r="I392" s="62">
        <v>4407286.4000000004</v>
      </c>
      <c r="J392" s="62">
        <v>0</v>
      </c>
      <c r="K392" s="62">
        <f t="shared" si="99"/>
        <v>4407286.4000000004</v>
      </c>
      <c r="L392" s="75">
        <v>234598116.75749999</v>
      </c>
      <c r="M392" s="67">
        <f t="shared" ref="M392:M413" si="102">E392+F392+G392+H392+K392+L392</f>
        <v>381603843.39219999</v>
      </c>
      <c r="N392" s="66"/>
      <c r="O392" s="177"/>
      <c r="P392" s="68">
        <v>3</v>
      </c>
      <c r="Q392" s="177"/>
      <c r="R392" s="62" t="s">
        <v>903</v>
      </c>
      <c r="S392" s="62">
        <v>73517896.841199994</v>
      </c>
      <c r="T392" s="62">
        <v>0</v>
      </c>
      <c r="U392" s="62">
        <v>72955159.137500003</v>
      </c>
      <c r="V392" s="62">
        <v>6082296.9181000004</v>
      </c>
      <c r="W392" s="62">
        <v>4394191.6793</v>
      </c>
      <c r="X392" s="62">
        <v>0</v>
      </c>
      <c r="Y392" s="62">
        <f t="shared" si="90"/>
        <v>4394191.6793</v>
      </c>
      <c r="Z392" s="62">
        <v>201122713.4262</v>
      </c>
      <c r="AA392" s="67">
        <f t="shared" ref="AA392:AA412" si="103">S392+T392+U392+V392+Y392+Z392</f>
        <v>358072258.00230002</v>
      </c>
    </row>
    <row r="393" spans="1:27" ht="24.9" customHeight="1">
      <c r="A393" s="175"/>
      <c r="B393" s="175"/>
      <c r="C393" s="58">
        <v>6</v>
      </c>
      <c r="D393" s="62" t="s">
        <v>904</v>
      </c>
      <c r="E393" s="62">
        <v>58746615.223200001</v>
      </c>
      <c r="F393" s="62">
        <f t="shared" si="98"/>
        <v>-11651464.66</v>
      </c>
      <c r="G393" s="62">
        <v>58296943.282399997</v>
      </c>
      <c r="H393" s="62">
        <v>6164834.4153000005</v>
      </c>
      <c r="I393" s="62">
        <v>3511306.7552</v>
      </c>
      <c r="J393" s="62">
        <v>0</v>
      </c>
      <c r="K393" s="62">
        <f t="shared" si="99"/>
        <v>3511306.7552</v>
      </c>
      <c r="L393" s="75">
        <v>193816178.55630001</v>
      </c>
      <c r="M393" s="67">
        <f t="shared" si="102"/>
        <v>308884413.57239997</v>
      </c>
      <c r="N393" s="66"/>
      <c r="O393" s="177"/>
      <c r="P393" s="68">
        <v>4</v>
      </c>
      <c r="Q393" s="177"/>
      <c r="R393" s="62" t="s">
        <v>905</v>
      </c>
      <c r="S393" s="62">
        <v>81142310.370100006</v>
      </c>
      <c r="T393" s="62">
        <v>0</v>
      </c>
      <c r="U393" s="62">
        <v>80521212.115500003</v>
      </c>
      <c r="V393" s="62">
        <v>6594574.1862000003</v>
      </c>
      <c r="W393" s="62">
        <v>4849905.6745999996</v>
      </c>
      <c r="X393" s="62">
        <v>0</v>
      </c>
      <c r="Y393" s="62">
        <f t="shared" si="90"/>
        <v>4849905.6745999996</v>
      </c>
      <c r="Z393" s="62">
        <v>218894926.70300001</v>
      </c>
      <c r="AA393" s="67">
        <f t="shared" si="103"/>
        <v>392002929.04939997</v>
      </c>
    </row>
    <row r="394" spans="1:27" ht="24.9" customHeight="1">
      <c r="A394" s="175"/>
      <c r="B394" s="175"/>
      <c r="C394" s="58">
        <v>7</v>
      </c>
      <c r="D394" s="62" t="s">
        <v>906</v>
      </c>
      <c r="E394" s="62">
        <v>94823426.810499996</v>
      </c>
      <c r="F394" s="62">
        <f t="shared" si="98"/>
        <v>-11651464.66</v>
      </c>
      <c r="G394" s="62">
        <v>94097607.387600005</v>
      </c>
      <c r="H394" s="62">
        <v>8908468.5627999995</v>
      </c>
      <c r="I394" s="62">
        <v>5667631.0258999998</v>
      </c>
      <c r="J394" s="62">
        <v>0</v>
      </c>
      <c r="K394" s="62">
        <f t="shared" si="99"/>
        <v>5667631.0258999998</v>
      </c>
      <c r="L394" s="75">
        <v>288999889.13300002</v>
      </c>
      <c r="M394" s="67">
        <f t="shared" si="102"/>
        <v>480845558.25980002</v>
      </c>
      <c r="N394" s="66"/>
      <c r="O394" s="177"/>
      <c r="P394" s="68">
        <v>5</v>
      </c>
      <c r="Q394" s="177"/>
      <c r="R394" s="62" t="s">
        <v>907</v>
      </c>
      <c r="S394" s="62">
        <v>70625733.700499997</v>
      </c>
      <c r="T394" s="62">
        <v>0</v>
      </c>
      <c r="U394" s="62">
        <v>70085133.861399993</v>
      </c>
      <c r="V394" s="62">
        <v>6003779.6131999996</v>
      </c>
      <c r="W394" s="62">
        <v>4221326.0268000001</v>
      </c>
      <c r="X394" s="62">
        <v>0</v>
      </c>
      <c r="Y394" s="62">
        <f t="shared" si="90"/>
        <v>4221326.0268000001</v>
      </c>
      <c r="Z394" s="62">
        <v>198398746.59130001</v>
      </c>
      <c r="AA394" s="67">
        <f t="shared" si="103"/>
        <v>349334719.79320002</v>
      </c>
    </row>
    <row r="395" spans="1:27" ht="24.9" customHeight="1">
      <c r="A395" s="175"/>
      <c r="B395" s="175"/>
      <c r="C395" s="58">
        <v>8</v>
      </c>
      <c r="D395" s="62" t="s">
        <v>908</v>
      </c>
      <c r="E395" s="62">
        <v>64604697.631399997</v>
      </c>
      <c r="F395" s="62">
        <f t="shared" si="98"/>
        <v>-11651464.66</v>
      </c>
      <c r="G395" s="62">
        <v>64110185.400300004</v>
      </c>
      <c r="H395" s="62">
        <v>6575207.4226000002</v>
      </c>
      <c r="I395" s="62">
        <v>3861446.4909000001</v>
      </c>
      <c r="J395" s="62">
        <v>0</v>
      </c>
      <c r="K395" s="62">
        <f t="shared" si="99"/>
        <v>3861446.4909000001</v>
      </c>
      <c r="L395" s="75">
        <v>208053071.47099999</v>
      </c>
      <c r="M395" s="67">
        <f t="shared" si="102"/>
        <v>335553143.75620002</v>
      </c>
      <c r="N395" s="66"/>
      <c r="O395" s="177"/>
      <c r="P395" s="68">
        <v>6</v>
      </c>
      <c r="Q395" s="177"/>
      <c r="R395" s="62" t="s">
        <v>909</v>
      </c>
      <c r="S395" s="62">
        <v>98067900.503700003</v>
      </c>
      <c r="T395" s="62">
        <v>0</v>
      </c>
      <c r="U395" s="62">
        <v>97317246.479300007</v>
      </c>
      <c r="V395" s="62">
        <v>7980801.9634999996</v>
      </c>
      <c r="W395" s="62">
        <v>5861554.4095000001</v>
      </c>
      <c r="X395" s="62">
        <v>0</v>
      </c>
      <c r="Y395" s="62">
        <f t="shared" si="90"/>
        <v>5861554.4095000001</v>
      </c>
      <c r="Z395" s="62">
        <v>266986726.285</v>
      </c>
      <c r="AA395" s="67">
        <f t="shared" si="103"/>
        <v>476214229.64099997</v>
      </c>
    </row>
    <row r="396" spans="1:27" ht="24.9" customHeight="1">
      <c r="A396" s="175"/>
      <c r="B396" s="175"/>
      <c r="C396" s="58">
        <v>9</v>
      </c>
      <c r="D396" s="62" t="s">
        <v>910</v>
      </c>
      <c r="E396" s="62">
        <v>69447542.175500005</v>
      </c>
      <c r="F396" s="62">
        <f t="shared" si="98"/>
        <v>-11651464.66</v>
      </c>
      <c r="G396" s="62">
        <v>68915960.7227</v>
      </c>
      <c r="H396" s="62">
        <v>6768025.2923999997</v>
      </c>
      <c r="I396" s="62">
        <v>4150905.0869999998</v>
      </c>
      <c r="J396" s="62">
        <v>0</v>
      </c>
      <c r="K396" s="62">
        <f t="shared" si="99"/>
        <v>4150905.0869999998</v>
      </c>
      <c r="L396" s="75">
        <v>214742418.27540001</v>
      </c>
      <c r="M396" s="67">
        <f t="shared" si="102"/>
        <v>352373386.89300001</v>
      </c>
      <c r="N396" s="66"/>
      <c r="O396" s="177"/>
      <c r="P396" s="68">
        <v>7</v>
      </c>
      <c r="Q396" s="177"/>
      <c r="R396" s="62" t="s">
        <v>911</v>
      </c>
      <c r="S396" s="62">
        <v>74478315.841999993</v>
      </c>
      <c r="T396" s="62">
        <v>0</v>
      </c>
      <c r="U396" s="62">
        <v>73908226.677000001</v>
      </c>
      <c r="V396" s="62">
        <v>6854121.8038999997</v>
      </c>
      <c r="W396" s="62">
        <v>4451596.2756000003</v>
      </c>
      <c r="X396" s="62">
        <v>0</v>
      </c>
      <c r="Y396" s="62">
        <f t="shared" si="90"/>
        <v>4451596.2756000003</v>
      </c>
      <c r="Z396" s="62">
        <v>227899299.7335</v>
      </c>
      <c r="AA396" s="67">
        <f t="shared" si="103"/>
        <v>387591560.33200002</v>
      </c>
    </row>
    <row r="397" spans="1:27" ht="24.9" customHeight="1">
      <c r="A397" s="175"/>
      <c r="B397" s="175"/>
      <c r="C397" s="58">
        <v>10</v>
      </c>
      <c r="D397" s="62" t="s">
        <v>912</v>
      </c>
      <c r="E397" s="62">
        <v>69933933.085199997</v>
      </c>
      <c r="F397" s="62">
        <f t="shared" si="98"/>
        <v>-11651464.66</v>
      </c>
      <c r="G397" s="62">
        <v>69398628.586600006</v>
      </c>
      <c r="H397" s="62">
        <v>7016903.2341</v>
      </c>
      <c r="I397" s="62">
        <v>4179976.8502000002</v>
      </c>
      <c r="J397" s="62">
        <v>0</v>
      </c>
      <c r="K397" s="62">
        <f t="shared" si="99"/>
        <v>4179976.8502000002</v>
      </c>
      <c r="L397" s="75">
        <v>223376632.8581</v>
      </c>
      <c r="M397" s="67">
        <f t="shared" si="102"/>
        <v>362254609.95420003</v>
      </c>
      <c r="N397" s="66"/>
      <c r="O397" s="177"/>
      <c r="P397" s="68">
        <v>8</v>
      </c>
      <c r="Q397" s="177"/>
      <c r="R397" s="62" t="s">
        <v>826</v>
      </c>
      <c r="S397" s="62">
        <v>67572111.434200004</v>
      </c>
      <c r="T397" s="62">
        <v>0</v>
      </c>
      <c r="U397" s="62">
        <v>67054885.337499999</v>
      </c>
      <c r="V397" s="62">
        <v>5716893.7176000001</v>
      </c>
      <c r="W397" s="62">
        <v>4038809.9031000002</v>
      </c>
      <c r="X397" s="62">
        <v>0</v>
      </c>
      <c r="Y397" s="62">
        <f t="shared" si="90"/>
        <v>4038809.9031000002</v>
      </c>
      <c r="Z397" s="62">
        <v>188445938.53380001</v>
      </c>
      <c r="AA397" s="67">
        <f t="shared" si="103"/>
        <v>332828638.92619997</v>
      </c>
    </row>
    <row r="398" spans="1:27" ht="24.9" customHeight="1">
      <c r="A398" s="175"/>
      <c r="B398" s="175"/>
      <c r="C398" s="58">
        <v>11</v>
      </c>
      <c r="D398" s="62" t="s">
        <v>913</v>
      </c>
      <c r="E398" s="62">
        <v>64819090.7064</v>
      </c>
      <c r="F398" s="62">
        <f t="shared" si="98"/>
        <v>-11651464.66</v>
      </c>
      <c r="G398" s="62">
        <v>64322937.418300003</v>
      </c>
      <c r="H398" s="62">
        <v>5946681.5988999996</v>
      </c>
      <c r="I398" s="62">
        <v>3874260.8437000001</v>
      </c>
      <c r="J398" s="62">
        <v>0</v>
      </c>
      <c r="K398" s="62">
        <f t="shared" si="99"/>
        <v>3874260.8437000001</v>
      </c>
      <c r="L398" s="75">
        <v>186247897.42919999</v>
      </c>
      <c r="M398" s="67">
        <f t="shared" si="102"/>
        <v>313559403.33649999</v>
      </c>
      <c r="N398" s="66"/>
      <c r="O398" s="177"/>
      <c r="P398" s="68">
        <v>9</v>
      </c>
      <c r="Q398" s="177"/>
      <c r="R398" s="62" t="s">
        <v>914</v>
      </c>
      <c r="S398" s="62">
        <v>73047363.331599995</v>
      </c>
      <c r="T398" s="62">
        <v>0</v>
      </c>
      <c r="U398" s="62">
        <v>72488227.294400007</v>
      </c>
      <c r="V398" s="62">
        <v>6073652.7095999997</v>
      </c>
      <c r="W398" s="62">
        <v>4366067.7187000001</v>
      </c>
      <c r="X398" s="62">
        <v>0</v>
      </c>
      <c r="Y398" s="62">
        <f t="shared" si="90"/>
        <v>4366067.7187000001</v>
      </c>
      <c r="Z398" s="62">
        <v>200822823.6464</v>
      </c>
      <c r="AA398" s="67">
        <f t="shared" si="103"/>
        <v>356798134.70069999</v>
      </c>
    </row>
    <row r="399" spans="1:27" ht="24.9" customHeight="1">
      <c r="A399" s="175"/>
      <c r="B399" s="175"/>
      <c r="C399" s="58">
        <v>12</v>
      </c>
      <c r="D399" s="62" t="s">
        <v>915</v>
      </c>
      <c r="E399" s="62">
        <v>63502220.281999998</v>
      </c>
      <c r="F399" s="62">
        <f t="shared" si="98"/>
        <v>-11651464.66</v>
      </c>
      <c r="G399" s="62">
        <v>63016146.888300002</v>
      </c>
      <c r="H399" s="62">
        <v>6474044.7264</v>
      </c>
      <c r="I399" s="62">
        <v>3795551.0151</v>
      </c>
      <c r="J399" s="62">
        <v>0</v>
      </c>
      <c r="K399" s="62">
        <f t="shared" si="99"/>
        <v>3795551.0151</v>
      </c>
      <c r="L399" s="75">
        <v>204543477.889</v>
      </c>
      <c r="M399" s="67">
        <f t="shared" si="102"/>
        <v>329679976.1408</v>
      </c>
      <c r="N399" s="66"/>
      <c r="O399" s="177"/>
      <c r="P399" s="68">
        <v>10</v>
      </c>
      <c r="Q399" s="177"/>
      <c r="R399" s="62" t="s">
        <v>916</v>
      </c>
      <c r="S399" s="62">
        <v>96416562.349199995</v>
      </c>
      <c r="T399" s="62">
        <v>0</v>
      </c>
      <c r="U399" s="62">
        <v>95678548.379500002</v>
      </c>
      <c r="V399" s="62">
        <v>6970702.4033000004</v>
      </c>
      <c r="W399" s="62">
        <v>5762853.3218999999</v>
      </c>
      <c r="X399" s="62">
        <v>0</v>
      </c>
      <c r="Y399" s="62">
        <f t="shared" si="90"/>
        <v>5762853.3218999999</v>
      </c>
      <c r="Z399" s="62">
        <v>231943779.9522</v>
      </c>
      <c r="AA399" s="67">
        <f t="shared" si="103"/>
        <v>436772446.40609998</v>
      </c>
    </row>
    <row r="400" spans="1:27" ht="24.9" customHeight="1">
      <c r="A400" s="175"/>
      <c r="B400" s="175"/>
      <c r="C400" s="58">
        <v>13</v>
      </c>
      <c r="D400" s="62" t="s">
        <v>917</v>
      </c>
      <c r="E400" s="62">
        <v>66350842.0405</v>
      </c>
      <c r="F400" s="62">
        <f t="shared" si="98"/>
        <v>-11651464.66</v>
      </c>
      <c r="G400" s="62">
        <v>65842964.066699997</v>
      </c>
      <c r="H400" s="62">
        <v>6609374.7357999999</v>
      </c>
      <c r="I400" s="62">
        <v>3965814.1831999999</v>
      </c>
      <c r="J400" s="62">
        <v>0</v>
      </c>
      <c r="K400" s="62">
        <f t="shared" si="99"/>
        <v>3965814.1831999999</v>
      </c>
      <c r="L400" s="75">
        <v>209238423.264</v>
      </c>
      <c r="M400" s="67">
        <f t="shared" si="102"/>
        <v>340355953.63020003</v>
      </c>
      <c r="N400" s="66"/>
      <c r="O400" s="177"/>
      <c r="P400" s="68">
        <v>11</v>
      </c>
      <c r="Q400" s="177"/>
      <c r="R400" s="62" t="s">
        <v>918</v>
      </c>
      <c r="S400" s="62">
        <v>60200570.036300004</v>
      </c>
      <c r="T400" s="62">
        <v>0</v>
      </c>
      <c r="U400" s="62">
        <v>59739768.898199998</v>
      </c>
      <c r="V400" s="62">
        <v>5241296.2280000001</v>
      </c>
      <c r="W400" s="62">
        <v>3598210.1680000001</v>
      </c>
      <c r="X400" s="62">
        <v>0</v>
      </c>
      <c r="Y400" s="62">
        <f t="shared" ref="Y400:Y412" si="104">W400-X400</f>
        <v>3598210.1680000001</v>
      </c>
      <c r="Z400" s="62">
        <v>171946240.91679999</v>
      </c>
      <c r="AA400" s="67">
        <f t="shared" si="103"/>
        <v>300726086.24730003</v>
      </c>
    </row>
    <row r="401" spans="1:27" ht="24.9" customHeight="1">
      <c r="A401" s="175"/>
      <c r="B401" s="175"/>
      <c r="C401" s="58">
        <v>14</v>
      </c>
      <c r="D401" s="62" t="s">
        <v>919</v>
      </c>
      <c r="E401" s="62">
        <v>59185248.840899996</v>
      </c>
      <c r="F401" s="62">
        <f t="shared" si="98"/>
        <v>-11651464.66</v>
      </c>
      <c r="G401" s="62">
        <v>58732219.409199998</v>
      </c>
      <c r="H401" s="62">
        <v>6071961.7474999996</v>
      </c>
      <c r="I401" s="62">
        <v>3537524.0474999999</v>
      </c>
      <c r="J401" s="62">
        <v>0</v>
      </c>
      <c r="K401" s="62">
        <f t="shared" si="99"/>
        <v>3537524.0474999999</v>
      </c>
      <c r="L401" s="75">
        <v>190594187.33680001</v>
      </c>
      <c r="M401" s="67">
        <f t="shared" si="102"/>
        <v>306469676.72189999</v>
      </c>
      <c r="N401" s="66"/>
      <c r="O401" s="177"/>
      <c r="P401" s="68">
        <v>12</v>
      </c>
      <c r="Q401" s="177"/>
      <c r="R401" s="62" t="s">
        <v>920</v>
      </c>
      <c r="S401" s="62">
        <v>69532653.423899993</v>
      </c>
      <c r="T401" s="62">
        <v>0</v>
      </c>
      <c r="U401" s="62">
        <v>69000420.492899999</v>
      </c>
      <c r="V401" s="62">
        <v>6121533.4342999998</v>
      </c>
      <c r="W401" s="62">
        <v>4155992.2174999998</v>
      </c>
      <c r="X401" s="62">
        <v>0</v>
      </c>
      <c r="Y401" s="62">
        <f t="shared" si="104"/>
        <v>4155992.2174999998</v>
      </c>
      <c r="Z401" s="62">
        <v>202483928.88010001</v>
      </c>
      <c r="AA401" s="67">
        <f t="shared" si="103"/>
        <v>351294528.44870001</v>
      </c>
    </row>
    <row r="402" spans="1:27" ht="24.9" customHeight="1">
      <c r="A402" s="175"/>
      <c r="B402" s="175"/>
      <c r="C402" s="58">
        <v>15</v>
      </c>
      <c r="D402" s="62" t="s">
        <v>921</v>
      </c>
      <c r="E402" s="62">
        <v>58876405.896399997</v>
      </c>
      <c r="F402" s="62">
        <f t="shared" si="98"/>
        <v>-11651464.66</v>
      </c>
      <c r="G402" s="62">
        <v>58425740.481899999</v>
      </c>
      <c r="H402" s="62">
        <v>5562761.4190999996</v>
      </c>
      <c r="I402" s="62">
        <v>3519064.3914000001</v>
      </c>
      <c r="J402" s="62">
        <v>0</v>
      </c>
      <c r="K402" s="62">
        <f t="shared" si="99"/>
        <v>3519064.3914000001</v>
      </c>
      <c r="L402" s="75">
        <v>172928720.9982</v>
      </c>
      <c r="M402" s="67">
        <f t="shared" si="102"/>
        <v>287661228.52700001</v>
      </c>
      <c r="N402" s="66"/>
      <c r="O402" s="177"/>
      <c r="P402" s="68">
        <v>13</v>
      </c>
      <c r="Q402" s="177"/>
      <c r="R402" s="62" t="s">
        <v>922</v>
      </c>
      <c r="S402" s="62">
        <v>73667560.481299996</v>
      </c>
      <c r="T402" s="62">
        <v>0</v>
      </c>
      <c r="U402" s="62">
        <v>73103677.187600002</v>
      </c>
      <c r="V402" s="62">
        <v>6684126.4154000003</v>
      </c>
      <c r="W402" s="62">
        <v>4403137.13</v>
      </c>
      <c r="X402" s="62">
        <v>0</v>
      </c>
      <c r="Y402" s="62">
        <f t="shared" si="104"/>
        <v>4403137.13</v>
      </c>
      <c r="Z402" s="62">
        <v>222001723.3849</v>
      </c>
      <c r="AA402" s="67">
        <f t="shared" si="103"/>
        <v>379860224.59920001</v>
      </c>
    </row>
    <row r="403" spans="1:27" ht="24.9" customHeight="1">
      <c r="A403" s="175"/>
      <c r="B403" s="175"/>
      <c r="C403" s="58">
        <v>16</v>
      </c>
      <c r="D403" s="62" t="s">
        <v>923</v>
      </c>
      <c r="E403" s="62">
        <v>63631904.053999998</v>
      </c>
      <c r="F403" s="62">
        <f t="shared" si="98"/>
        <v>-11651464.66</v>
      </c>
      <c r="G403" s="62">
        <v>63144838.004699998</v>
      </c>
      <c r="H403" s="62">
        <v>6498261.7920000004</v>
      </c>
      <c r="I403" s="62">
        <v>3803302.2617000001</v>
      </c>
      <c r="J403" s="62">
        <v>0</v>
      </c>
      <c r="K403" s="62">
        <f t="shared" si="99"/>
        <v>3803302.2617000001</v>
      </c>
      <c r="L403" s="75">
        <v>205383630.05070001</v>
      </c>
      <c r="M403" s="67">
        <f t="shared" si="102"/>
        <v>330810471.50309998</v>
      </c>
      <c r="N403" s="66"/>
      <c r="O403" s="178"/>
      <c r="P403" s="68">
        <v>14</v>
      </c>
      <c r="Q403" s="178"/>
      <c r="R403" s="62" t="s">
        <v>924</v>
      </c>
      <c r="S403" s="62">
        <v>81358968.689899996</v>
      </c>
      <c r="T403" s="62">
        <v>0</v>
      </c>
      <c r="U403" s="62">
        <v>80736212.039000005</v>
      </c>
      <c r="V403" s="62">
        <v>6992141.3685999997</v>
      </c>
      <c r="W403" s="62">
        <v>4862855.4219000004</v>
      </c>
      <c r="X403" s="62">
        <v>0</v>
      </c>
      <c r="Y403" s="62">
        <f t="shared" si="104"/>
        <v>4862855.4219000004</v>
      </c>
      <c r="Z403" s="62">
        <v>232687552.68399999</v>
      </c>
      <c r="AA403" s="67">
        <f t="shared" si="103"/>
        <v>406637730.20340002</v>
      </c>
    </row>
    <row r="404" spans="1:27" ht="24.9" customHeight="1">
      <c r="A404" s="175"/>
      <c r="B404" s="175"/>
      <c r="C404" s="58">
        <v>17</v>
      </c>
      <c r="D404" s="62" t="s">
        <v>925</v>
      </c>
      <c r="E404" s="62">
        <v>72663223.307099998</v>
      </c>
      <c r="F404" s="62">
        <f t="shared" si="98"/>
        <v>-11651464.66</v>
      </c>
      <c r="G404" s="62">
        <v>72107027.643399999</v>
      </c>
      <c r="H404" s="62">
        <v>7395366.8263999997</v>
      </c>
      <c r="I404" s="62">
        <v>4343107.5285</v>
      </c>
      <c r="J404" s="62">
        <v>0</v>
      </c>
      <c r="K404" s="62">
        <f t="shared" si="99"/>
        <v>4343107.5285</v>
      </c>
      <c r="L404" s="75">
        <v>236506506.26539999</v>
      </c>
      <c r="M404" s="67">
        <f t="shared" si="102"/>
        <v>381363766.91079998</v>
      </c>
      <c r="N404" s="66"/>
      <c r="O404" s="58"/>
      <c r="P404" s="171" t="s">
        <v>926</v>
      </c>
      <c r="Q404" s="172"/>
      <c r="R404" s="63"/>
      <c r="S404" s="63">
        <f t="shared" ref="S404:W404" si="105">SUM(S390:S403)</f>
        <v>1046259973.2098</v>
      </c>
      <c r="T404" s="63">
        <f t="shared" si="105"/>
        <v>0</v>
      </c>
      <c r="U404" s="63">
        <f t="shared" si="105"/>
        <v>1038251447.9384</v>
      </c>
      <c r="V404" s="63">
        <f t="shared" si="105"/>
        <v>88439213.982899994</v>
      </c>
      <c r="W404" s="63">
        <f t="shared" si="105"/>
        <v>62535342.634199999</v>
      </c>
      <c r="X404" s="63">
        <f t="shared" ref="X404:AA404" si="106">SUM(X390:X403)</f>
        <v>0</v>
      </c>
      <c r="Y404" s="63">
        <f t="shared" si="104"/>
        <v>62535342.634199999</v>
      </c>
      <c r="Z404" s="63">
        <f t="shared" si="106"/>
        <v>2929754436.5843</v>
      </c>
      <c r="AA404" s="63">
        <f t="shared" si="106"/>
        <v>5165240414.3495998</v>
      </c>
    </row>
    <row r="405" spans="1:27" ht="24.9" customHeight="1">
      <c r="A405" s="175"/>
      <c r="B405" s="175"/>
      <c r="C405" s="58">
        <v>18</v>
      </c>
      <c r="D405" s="62" t="s">
        <v>927</v>
      </c>
      <c r="E405" s="62">
        <v>87360934.867699996</v>
      </c>
      <c r="F405" s="62">
        <f t="shared" si="98"/>
        <v>-11651464.66</v>
      </c>
      <c r="G405" s="62">
        <v>86692236.577999994</v>
      </c>
      <c r="H405" s="62">
        <v>8280706.4400000004</v>
      </c>
      <c r="I405" s="62">
        <v>5221595.1432999996</v>
      </c>
      <c r="J405" s="62">
        <v>0</v>
      </c>
      <c r="K405" s="62">
        <f t="shared" si="99"/>
        <v>5221595.1432999996</v>
      </c>
      <c r="L405" s="75">
        <v>267221209.83489999</v>
      </c>
      <c r="M405" s="67">
        <f t="shared" si="102"/>
        <v>443125218.20389998</v>
      </c>
      <c r="N405" s="66"/>
      <c r="O405" s="176">
        <v>37</v>
      </c>
      <c r="P405" s="68">
        <v>1</v>
      </c>
      <c r="Q405" s="176" t="s">
        <v>928</v>
      </c>
      <c r="R405" s="62" t="s">
        <v>929</v>
      </c>
      <c r="S405" s="62">
        <v>53743355.922700003</v>
      </c>
      <c r="T405" s="62">
        <v>0</v>
      </c>
      <c r="U405" s="62">
        <v>53331981.087499999</v>
      </c>
      <c r="V405" s="62">
        <v>14703114.5592</v>
      </c>
      <c r="W405" s="62">
        <v>3212260.1102999998</v>
      </c>
      <c r="X405" s="62">
        <v>0</v>
      </c>
      <c r="Y405" s="62">
        <f t="shared" si="104"/>
        <v>3212260.1102999998</v>
      </c>
      <c r="Z405" s="62">
        <v>633362642.20529997</v>
      </c>
      <c r="AA405" s="67">
        <f t="shared" si="103"/>
        <v>758353353.88499999</v>
      </c>
    </row>
    <row r="406" spans="1:27" ht="24.9" customHeight="1">
      <c r="A406" s="175"/>
      <c r="B406" s="175"/>
      <c r="C406" s="58">
        <v>19</v>
      </c>
      <c r="D406" s="62" t="s">
        <v>930</v>
      </c>
      <c r="E406" s="62">
        <v>60062800.804399997</v>
      </c>
      <c r="F406" s="62">
        <f t="shared" si="98"/>
        <v>-11651464.66</v>
      </c>
      <c r="G406" s="62">
        <v>59603054.211400002</v>
      </c>
      <c r="H406" s="62">
        <v>6309782.6286000004</v>
      </c>
      <c r="I406" s="62">
        <v>3589975.6504000002</v>
      </c>
      <c r="J406" s="62">
        <v>0</v>
      </c>
      <c r="K406" s="62">
        <f t="shared" si="99"/>
        <v>3589975.6504000002</v>
      </c>
      <c r="L406" s="75">
        <v>198844804.10879999</v>
      </c>
      <c r="M406" s="67">
        <f t="shared" si="102"/>
        <v>316758952.74360001</v>
      </c>
      <c r="N406" s="66"/>
      <c r="O406" s="177"/>
      <c r="P406" s="68">
        <v>2</v>
      </c>
      <c r="Q406" s="177"/>
      <c r="R406" s="62" t="s">
        <v>931</v>
      </c>
      <c r="S406" s="62">
        <v>137194067.06819999</v>
      </c>
      <c r="T406" s="62">
        <v>0</v>
      </c>
      <c r="U406" s="62">
        <v>136143924.48280001</v>
      </c>
      <c r="V406" s="62">
        <v>22673528.593199998</v>
      </c>
      <c r="W406" s="62">
        <v>8200139.7465000004</v>
      </c>
      <c r="X406" s="62">
        <v>0</v>
      </c>
      <c r="Y406" s="62">
        <f t="shared" si="104"/>
        <v>8200139.7465000004</v>
      </c>
      <c r="Z406" s="62">
        <v>909876762.4526</v>
      </c>
      <c r="AA406" s="67">
        <f t="shared" si="103"/>
        <v>1214088422.3433001</v>
      </c>
    </row>
    <row r="407" spans="1:27" ht="24.9" customHeight="1">
      <c r="A407" s="175"/>
      <c r="B407" s="175"/>
      <c r="C407" s="58">
        <v>20</v>
      </c>
      <c r="D407" s="62" t="s">
        <v>932</v>
      </c>
      <c r="E407" s="62">
        <v>57874508.856700003</v>
      </c>
      <c r="F407" s="62">
        <f t="shared" si="98"/>
        <v>-11651464.66</v>
      </c>
      <c r="G407" s="62">
        <v>57431512.394400001</v>
      </c>
      <c r="H407" s="62">
        <v>5975978.9354999997</v>
      </c>
      <c r="I407" s="62">
        <v>3459180.6375000002</v>
      </c>
      <c r="J407" s="62">
        <v>0</v>
      </c>
      <c r="K407" s="62">
        <f t="shared" si="99"/>
        <v>3459180.6375000002</v>
      </c>
      <c r="L407" s="75">
        <v>187264297.23359999</v>
      </c>
      <c r="M407" s="67">
        <f t="shared" si="102"/>
        <v>300354013.39770001</v>
      </c>
      <c r="N407" s="66"/>
      <c r="O407" s="177"/>
      <c r="P407" s="68">
        <v>3</v>
      </c>
      <c r="Q407" s="177"/>
      <c r="R407" s="62" t="s">
        <v>933</v>
      </c>
      <c r="S407" s="62">
        <v>77277666.206599995</v>
      </c>
      <c r="T407" s="62">
        <v>0</v>
      </c>
      <c r="U407" s="62">
        <v>76686149.605900005</v>
      </c>
      <c r="V407" s="62">
        <v>16571104.773800001</v>
      </c>
      <c r="W407" s="62">
        <v>4618914.4743999997</v>
      </c>
      <c r="X407" s="62">
        <v>0</v>
      </c>
      <c r="Y407" s="62">
        <f t="shared" si="104"/>
        <v>4618914.4743999997</v>
      </c>
      <c r="Z407" s="62">
        <v>698168017.26259995</v>
      </c>
      <c r="AA407" s="67">
        <f t="shared" si="103"/>
        <v>873321852.3233</v>
      </c>
    </row>
    <row r="408" spans="1:27" ht="24.9" customHeight="1">
      <c r="A408" s="175"/>
      <c r="B408" s="175"/>
      <c r="C408" s="58">
        <v>21</v>
      </c>
      <c r="D408" s="62" t="s">
        <v>934</v>
      </c>
      <c r="E408" s="62">
        <v>84323757.416999996</v>
      </c>
      <c r="F408" s="62">
        <f t="shared" si="98"/>
        <v>-11651464.66</v>
      </c>
      <c r="G408" s="62">
        <v>83678306.994100004</v>
      </c>
      <c r="H408" s="62">
        <v>8319068.574</v>
      </c>
      <c r="I408" s="62">
        <v>5040061.9323000005</v>
      </c>
      <c r="J408" s="62">
        <v>0</v>
      </c>
      <c r="K408" s="62">
        <f t="shared" si="99"/>
        <v>5040061.9323000005</v>
      </c>
      <c r="L408" s="75">
        <v>268552090.72719997</v>
      </c>
      <c r="M408" s="67">
        <f t="shared" si="102"/>
        <v>438261820.98460001</v>
      </c>
      <c r="N408" s="66"/>
      <c r="O408" s="177"/>
      <c r="P408" s="68">
        <v>4</v>
      </c>
      <c r="Q408" s="177"/>
      <c r="R408" s="62" t="s">
        <v>935</v>
      </c>
      <c r="S408" s="62">
        <v>66227984.453900002</v>
      </c>
      <c r="T408" s="62">
        <v>0</v>
      </c>
      <c r="U408" s="62">
        <v>65721046.884999998</v>
      </c>
      <c r="V408" s="62">
        <v>15802467.509099999</v>
      </c>
      <c r="W408" s="62">
        <v>3958470.9402000001</v>
      </c>
      <c r="X408" s="62">
        <v>0</v>
      </c>
      <c r="Y408" s="62">
        <f t="shared" si="104"/>
        <v>3958470.9402000001</v>
      </c>
      <c r="Z408" s="62">
        <v>671502017.71150005</v>
      </c>
      <c r="AA408" s="67">
        <f t="shared" si="103"/>
        <v>823211987.49969995</v>
      </c>
    </row>
    <row r="409" spans="1:27" ht="24.9" customHeight="1">
      <c r="A409" s="175"/>
      <c r="B409" s="175"/>
      <c r="C409" s="58">
        <v>22</v>
      </c>
      <c r="D409" s="62" t="s">
        <v>936</v>
      </c>
      <c r="E409" s="62">
        <v>56120736.7104</v>
      </c>
      <c r="F409" s="62">
        <f t="shared" si="98"/>
        <v>-11651464.66</v>
      </c>
      <c r="G409" s="62">
        <v>55691164.376800001</v>
      </c>
      <c r="H409" s="62">
        <v>5838501.7090999996</v>
      </c>
      <c r="I409" s="62">
        <v>3354357.0326</v>
      </c>
      <c r="J409" s="62">
        <v>0</v>
      </c>
      <c r="K409" s="62">
        <f t="shared" si="99"/>
        <v>3354357.0326</v>
      </c>
      <c r="L409" s="75">
        <v>182494859.39089999</v>
      </c>
      <c r="M409" s="67">
        <f t="shared" si="102"/>
        <v>291848154.55980003</v>
      </c>
      <c r="N409" s="66"/>
      <c r="O409" s="177"/>
      <c r="P409" s="68">
        <v>5</v>
      </c>
      <c r="Q409" s="177"/>
      <c r="R409" s="62" t="s">
        <v>937</v>
      </c>
      <c r="S409" s="62">
        <v>62927846.4727</v>
      </c>
      <c r="T409" s="62">
        <v>0</v>
      </c>
      <c r="U409" s="62">
        <v>62446169.583899997</v>
      </c>
      <c r="V409" s="62">
        <v>15133919.332</v>
      </c>
      <c r="W409" s="62">
        <v>3761220.4816999999</v>
      </c>
      <c r="X409" s="62">
        <v>0</v>
      </c>
      <c r="Y409" s="62">
        <f t="shared" si="104"/>
        <v>3761220.4816999999</v>
      </c>
      <c r="Z409" s="62">
        <v>648308365.5086</v>
      </c>
      <c r="AA409" s="67">
        <f t="shared" si="103"/>
        <v>792577521.37890005</v>
      </c>
    </row>
    <row r="410" spans="1:27" ht="24.9" customHeight="1">
      <c r="A410" s="175"/>
      <c r="B410" s="175"/>
      <c r="C410" s="58">
        <v>23</v>
      </c>
      <c r="D410" s="62" t="s">
        <v>938</v>
      </c>
      <c r="E410" s="62">
        <v>56637319.474399999</v>
      </c>
      <c r="F410" s="62">
        <f t="shared" si="98"/>
        <v>-11651464.66</v>
      </c>
      <c r="G410" s="62">
        <v>56203792.9934</v>
      </c>
      <c r="H410" s="62">
        <v>5786802.4800000004</v>
      </c>
      <c r="I410" s="62">
        <v>3385233.3739999998</v>
      </c>
      <c r="J410" s="62">
        <v>0</v>
      </c>
      <c r="K410" s="62">
        <f t="shared" si="99"/>
        <v>3385233.3739999998</v>
      </c>
      <c r="L410" s="75">
        <v>180701280.43889999</v>
      </c>
      <c r="M410" s="67">
        <f t="shared" si="102"/>
        <v>291062964.10070002</v>
      </c>
      <c r="N410" s="66"/>
      <c r="O410" s="178"/>
      <c r="P410" s="68">
        <v>6</v>
      </c>
      <c r="Q410" s="178"/>
      <c r="R410" s="62" t="s">
        <v>939</v>
      </c>
      <c r="S410" s="62">
        <v>64729971.081900001</v>
      </c>
      <c r="T410" s="62">
        <v>0</v>
      </c>
      <c r="U410" s="62">
        <v>64234499.9538</v>
      </c>
      <c r="V410" s="62">
        <v>15006303.8083</v>
      </c>
      <c r="W410" s="62">
        <v>3868934.1310999999</v>
      </c>
      <c r="X410" s="62">
        <v>0</v>
      </c>
      <c r="Y410" s="62">
        <f t="shared" si="104"/>
        <v>3868934.1310999999</v>
      </c>
      <c r="Z410" s="62">
        <v>643881055.44289994</v>
      </c>
      <c r="AA410" s="67">
        <f t="shared" si="103"/>
        <v>791720764.41799998</v>
      </c>
    </row>
    <row r="411" spans="1:27" ht="24.9" customHeight="1">
      <c r="A411" s="175"/>
      <c r="B411" s="175"/>
      <c r="C411" s="58">
        <v>24</v>
      </c>
      <c r="D411" s="62" t="s">
        <v>940</v>
      </c>
      <c r="E411" s="62">
        <v>73068956.804700002</v>
      </c>
      <c r="F411" s="62">
        <f t="shared" si="98"/>
        <v>-11651464.66</v>
      </c>
      <c r="G411" s="62">
        <v>72509655.481700003</v>
      </c>
      <c r="H411" s="62">
        <v>7204021.0175999999</v>
      </c>
      <c r="I411" s="62">
        <v>4367358.3685999997</v>
      </c>
      <c r="J411" s="62">
        <v>0</v>
      </c>
      <c r="K411" s="62">
        <f t="shared" si="99"/>
        <v>4367358.3685999997</v>
      </c>
      <c r="L411" s="75">
        <v>229868229.03940001</v>
      </c>
      <c r="M411" s="67">
        <f t="shared" si="102"/>
        <v>375366756.05199999</v>
      </c>
      <c r="N411" s="66"/>
      <c r="O411" s="58"/>
      <c r="P411" s="171" t="s">
        <v>941</v>
      </c>
      <c r="Q411" s="172"/>
      <c r="R411" s="86"/>
      <c r="S411" s="86">
        <f>SUM(S405:S410)</f>
        <v>462100891.20599997</v>
      </c>
      <c r="T411" s="86">
        <f t="shared" ref="T411:W411" si="107">SUM(T405:T410)</f>
        <v>0</v>
      </c>
      <c r="U411" s="86">
        <f t="shared" si="107"/>
        <v>458563771.59890002</v>
      </c>
      <c r="V411" s="86">
        <f t="shared" si="107"/>
        <v>99890438.575599998</v>
      </c>
      <c r="W411" s="86">
        <f t="shared" si="107"/>
        <v>27619939.884199999</v>
      </c>
      <c r="X411" s="86">
        <f t="shared" ref="X411" si="108">SUM(X405:X410)</f>
        <v>0</v>
      </c>
      <c r="Y411" s="63">
        <f t="shared" si="104"/>
        <v>27619939.884199999</v>
      </c>
      <c r="Z411" s="86">
        <f>SUM(Z405:Z410)</f>
        <v>4205098860.5834999</v>
      </c>
      <c r="AA411" s="86">
        <f>SUM(AA405:AA410)</f>
        <v>5253273901.8481998</v>
      </c>
    </row>
    <row r="412" spans="1:27" ht="24.9" customHeight="1">
      <c r="A412" s="175"/>
      <c r="B412" s="175"/>
      <c r="C412" s="58">
        <v>25</v>
      </c>
      <c r="D412" s="62" t="s">
        <v>942</v>
      </c>
      <c r="E412" s="62">
        <v>74660271.792899996</v>
      </c>
      <c r="F412" s="62">
        <f t="shared" si="98"/>
        <v>-11651464.66</v>
      </c>
      <c r="G412" s="62">
        <v>74088789.858400002</v>
      </c>
      <c r="H412" s="62">
        <v>7549324.4963999996</v>
      </c>
      <c r="I412" s="62">
        <v>4462471.8496000003</v>
      </c>
      <c r="J412" s="62">
        <v>0</v>
      </c>
      <c r="K412" s="62">
        <f t="shared" si="99"/>
        <v>4462471.8496000003</v>
      </c>
      <c r="L412" s="75">
        <v>241847692.99689999</v>
      </c>
      <c r="M412" s="67">
        <f t="shared" si="102"/>
        <v>390957086.33420002</v>
      </c>
      <c r="N412" s="66"/>
      <c r="O412" s="170" t="s">
        <v>943</v>
      </c>
      <c r="P412" s="171"/>
      <c r="Q412" s="172"/>
      <c r="R412" s="87"/>
      <c r="S412" s="88">
        <v>50857990826.82</v>
      </c>
      <c r="T412" s="88">
        <f>-521483200.03</f>
        <v>-521483200.02999997</v>
      </c>
      <c r="U412" s="88">
        <v>50468701821.010002</v>
      </c>
      <c r="V412" s="88">
        <v>5164150585.1300001</v>
      </c>
      <c r="W412" s="88">
        <v>3039800779.4400001</v>
      </c>
      <c r="X412" s="88">
        <v>873614539.75999999</v>
      </c>
      <c r="Y412" s="86">
        <f t="shared" si="104"/>
        <v>2166186239.6799998</v>
      </c>
      <c r="Z412" s="88">
        <v>179157638459.17001</v>
      </c>
      <c r="AA412" s="91">
        <f t="shared" si="103"/>
        <v>287293184731.78003</v>
      </c>
    </row>
    <row r="413" spans="1:27">
      <c r="A413" s="58"/>
      <c r="B413" s="59"/>
      <c r="C413" s="76"/>
      <c r="D413" s="77"/>
      <c r="E413" s="78">
        <f>SUM(E388:E412)</f>
        <v>1668896273.9642</v>
      </c>
      <c r="F413" s="78">
        <f t="shared" ref="F413:L413" si="109">SUM(F388:F412)</f>
        <v>-291286616.5</v>
      </c>
      <c r="G413" s="78">
        <f t="shared" si="109"/>
        <v>1656121821.7936001</v>
      </c>
      <c r="H413" s="78">
        <f t="shared" si="109"/>
        <v>167614735.4919</v>
      </c>
      <c r="I413" s="78">
        <f t="shared" ref="I413:K413" si="110">SUM(I388:I412)</f>
        <v>99750542.872500002</v>
      </c>
      <c r="J413" s="78">
        <f t="shared" si="110"/>
        <v>0</v>
      </c>
      <c r="K413" s="78">
        <f t="shared" si="110"/>
        <v>99750542.872500002</v>
      </c>
      <c r="L413" s="78">
        <f t="shared" si="109"/>
        <v>5313541625.7697001</v>
      </c>
      <c r="M413" s="84">
        <f t="shared" si="102"/>
        <v>8614638383.3918991</v>
      </c>
      <c r="N413" s="85">
        <v>0</v>
      </c>
      <c r="O413" s="58"/>
      <c r="P413" s="170"/>
      <c r="Q413" s="171"/>
      <c r="R413" s="172"/>
      <c r="S413" s="77"/>
      <c r="T413" s="77"/>
      <c r="U413" s="77"/>
      <c r="V413" s="77"/>
      <c r="W413" s="77"/>
      <c r="X413" s="77"/>
      <c r="Y413" s="77"/>
      <c r="Z413" s="77"/>
      <c r="AA413" s="77"/>
    </row>
    <row r="414" spans="1:27" ht="16.8">
      <c r="D414" s="79"/>
      <c r="E414" s="80"/>
      <c r="F414" s="80"/>
      <c r="G414" s="80"/>
      <c r="H414" s="80"/>
      <c r="I414" s="80"/>
      <c r="J414" s="80"/>
      <c r="K414" s="80"/>
      <c r="L414" s="80"/>
      <c r="M414" s="80"/>
      <c r="R414" s="85"/>
      <c r="S414" s="28"/>
      <c r="T414" s="89"/>
      <c r="U414" s="89"/>
      <c r="V414" s="89"/>
      <c r="W414" s="28"/>
      <c r="X414" s="28"/>
      <c r="Y414" s="28"/>
      <c r="Z414" s="90"/>
    </row>
    <row r="415" spans="1:27">
      <c r="C415" s="81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S415" s="90"/>
      <c r="W415" s="90"/>
      <c r="X415" s="90"/>
      <c r="Y415" s="90"/>
      <c r="Z415" s="90"/>
    </row>
    <row r="419" spans="12:12">
      <c r="L419" s="85"/>
    </row>
  </sheetData>
  <mergeCells count="118">
    <mergeCell ref="O372:O388"/>
    <mergeCell ref="O390:O403"/>
    <mergeCell ref="O405:O410"/>
    <mergeCell ref="Q7:Q25"/>
    <mergeCell ref="Q27:Q60"/>
    <mergeCell ref="Q62:Q82"/>
    <mergeCell ref="Q84:Q104"/>
    <mergeCell ref="Q106:Q121"/>
    <mergeCell ref="Q123:Q142"/>
    <mergeCell ref="Q144:Q156"/>
    <mergeCell ref="Q158:Q182"/>
    <mergeCell ref="Q184:Q203"/>
    <mergeCell ref="Q205:Q222"/>
    <mergeCell ref="Q224:Q253"/>
    <mergeCell ref="Q255:Q287"/>
    <mergeCell ref="Q289:Q305"/>
    <mergeCell ref="Q307:Q329"/>
    <mergeCell ref="Q331:Q353"/>
    <mergeCell ref="Q355:Q370"/>
    <mergeCell ref="Q373:Q388"/>
    <mergeCell ref="Q390:Q403"/>
    <mergeCell ref="Q405:Q410"/>
    <mergeCell ref="A388:A412"/>
    <mergeCell ref="B7:B23"/>
    <mergeCell ref="B25:B45"/>
    <mergeCell ref="B47:B77"/>
    <mergeCell ref="B79:B99"/>
    <mergeCell ref="B101:B120"/>
    <mergeCell ref="B122:B129"/>
    <mergeCell ref="B131:B153"/>
    <mergeCell ref="B155:B181"/>
    <mergeCell ref="B183:B200"/>
    <mergeCell ref="B202:B226"/>
    <mergeCell ref="B228:B240"/>
    <mergeCell ref="B242:B259"/>
    <mergeCell ref="B261:B276"/>
    <mergeCell ref="B278:B294"/>
    <mergeCell ref="B296:B306"/>
    <mergeCell ref="B308:B334"/>
    <mergeCell ref="B336:B362"/>
    <mergeCell ref="B364:B386"/>
    <mergeCell ref="B388:B412"/>
    <mergeCell ref="B387:C387"/>
    <mergeCell ref="P389:Q389"/>
    <mergeCell ref="P404:Q404"/>
    <mergeCell ref="P411:Q411"/>
    <mergeCell ref="O412:Q412"/>
    <mergeCell ref="P413:R413"/>
    <mergeCell ref="A7:A23"/>
    <mergeCell ref="A25:A45"/>
    <mergeCell ref="A47:A77"/>
    <mergeCell ref="A79:A99"/>
    <mergeCell ref="A101:A120"/>
    <mergeCell ref="A122:A129"/>
    <mergeCell ref="A131:A153"/>
    <mergeCell ref="A155:A181"/>
    <mergeCell ref="A183:A200"/>
    <mergeCell ref="A202:A226"/>
    <mergeCell ref="A228:A240"/>
    <mergeCell ref="A242:A259"/>
    <mergeCell ref="A261:A276"/>
    <mergeCell ref="A278:A294"/>
    <mergeCell ref="A296:A306"/>
    <mergeCell ref="A308:A334"/>
    <mergeCell ref="A336:A362"/>
    <mergeCell ref="A364:A386"/>
    <mergeCell ref="P288:Q288"/>
    <mergeCell ref="B295:C295"/>
    <mergeCell ref="P306:Q306"/>
    <mergeCell ref="B307:C307"/>
    <mergeCell ref="P330:Q330"/>
    <mergeCell ref="B335:C335"/>
    <mergeCell ref="P354:Q354"/>
    <mergeCell ref="B363:C363"/>
    <mergeCell ref="P371:Q371"/>
    <mergeCell ref="O289:O305"/>
    <mergeCell ref="O307:O329"/>
    <mergeCell ref="O331:O353"/>
    <mergeCell ref="O355:O370"/>
    <mergeCell ref="P183:Q183"/>
    <mergeCell ref="B201:C201"/>
    <mergeCell ref="P204:Q204"/>
    <mergeCell ref="P223:Q223"/>
    <mergeCell ref="B227:C227"/>
    <mergeCell ref="B241:C241"/>
    <mergeCell ref="P254:Q254"/>
    <mergeCell ref="B260:C260"/>
    <mergeCell ref="B277:C277"/>
    <mergeCell ref="O184:O203"/>
    <mergeCell ref="O205:O222"/>
    <mergeCell ref="O224:O253"/>
    <mergeCell ref="O255:O287"/>
    <mergeCell ref="B100:C100"/>
    <mergeCell ref="P105:Q105"/>
    <mergeCell ref="B121:C121"/>
    <mergeCell ref="P122:Q122"/>
    <mergeCell ref="B130:C130"/>
    <mergeCell ref="P143:Q143"/>
    <mergeCell ref="B154:C154"/>
    <mergeCell ref="P157:Q157"/>
    <mergeCell ref="B182:C182"/>
    <mergeCell ref="O84:O104"/>
    <mergeCell ref="O106:O121"/>
    <mergeCell ref="O123:O142"/>
    <mergeCell ref="O144:O156"/>
    <mergeCell ref="O158:O182"/>
    <mergeCell ref="A1:Z1"/>
    <mergeCell ref="A2:AA2"/>
    <mergeCell ref="B3:Z3"/>
    <mergeCell ref="B24:C24"/>
    <mergeCell ref="P26:Q26"/>
    <mergeCell ref="B46:C46"/>
    <mergeCell ref="P61:Q61"/>
    <mergeCell ref="B78:C78"/>
    <mergeCell ref="P83:Q83"/>
    <mergeCell ref="O7:O25"/>
    <mergeCell ref="O27:O60"/>
    <mergeCell ref="O62:O8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8"/>
  <sheetViews>
    <sheetView topLeftCell="A31" workbookViewId="0">
      <selection activeCell="A47" sqref="A47"/>
    </sheetView>
  </sheetViews>
  <sheetFormatPr defaultColWidth="8.88671875" defaultRowHeight="18"/>
  <cols>
    <col min="1" max="1" width="8.88671875" style="30"/>
    <col min="2" max="2" width="19.6640625" style="30" customWidth="1"/>
    <col min="3" max="3" width="24.88671875" style="30" customWidth="1"/>
    <col min="4" max="4" width="23.33203125" style="30" customWidth="1"/>
    <col min="5" max="5" width="24.88671875" style="30" customWidth="1"/>
    <col min="6" max="6" width="23.88671875" style="30" customWidth="1"/>
    <col min="7" max="8" width="25.44140625" style="30" customWidth="1"/>
    <col min="9" max="9" width="24.6640625" style="30" customWidth="1"/>
    <col min="10" max="10" width="26.33203125" style="30" customWidth="1"/>
    <col min="11" max="11" width="27.33203125" style="30" customWidth="1"/>
    <col min="12" max="12" width="8.88671875" style="30"/>
    <col min="13" max="13" width="23.88671875" style="30" customWidth="1"/>
    <col min="14" max="14" width="8.88671875" style="30" customWidth="1"/>
    <col min="15" max="16384" width="8.88671875" style="30"/>
  </cols>
  <sheetData>
    <row r="1" spans="1:13">
      <c r="A1" s="188" t="s">
        <v>17</v>
      </c>
      <c r="B1" s="189"/>
      <c r="C1" s="189"/>
      <c r="D1" s="189"/>
      <c r="E1" s="189"/>
      <c r="F1" s="189"/>
      <c r="G1" s="189"/>
      <c r="H1" s="189"/>
      <c r="I1" s="189"/>
      <c r="J1" s="189"/>
      <c r="K1" s="190"/>
    </row>
    <row r="2" spans="1:13">
      <c r="A2" s="188" t="s">
        <v>62</v>
      </c>
      <c r="B2" s="189"/>
      <c r="C2" s="189"/>
      <c r="D2" s="189"/>
      <c r="E2" s="189"/>
      <c r="F2" s="189"/>
      <c r="G2" s="189"/>
      <c r="H2" s="189"/>
      <c r="I2" s="189"/>
      <c r="J2" s="189"/>
      <c r="K2" s="190"/>
    </row>
    <row r="3" spans="1:13" ht="33" customHeight="1">
      <c r="A3" s="191" t="s">
        <v>944</v>
      </c>
      <c r="B3" s="192"/>
      <c r="C3" s="192"/>
      <c r="D3" s="192"/>
      <c r="E3" s="192"/>
      <c r="F3" s="192"/>
      <c r="G3" s="192"/>
      <c r="H3" s="192"/>
      <c r="I3" s="192"/>
      <c r="J3" s="192"/>
      <c r="K3" s="193"/>
    </row>
    <row r="4" spans="1:13" ht="55.5" customHeight="1">
      <c r="A4" s="40" t="s">
        <v>21</v>
      </c>
      <c r="B4" s="40" t="s">
        <v>129</v>
      </c>
      <c r="C4" s="41" t="s">
        <v>48</v>
      </c>
      <c r="D4" s="42" t="s">
        <v>127</v>
      </c>
      <c r="E4" s="41" t="s">
        <v>24</v>
      </c>
      <c r="F4" s="41" t="s">
        <v>25</v>
      </c>
      <c r="G4" s="41" t="s">
        <v>945</v>
      </c>
      <c r="H4" s="43" t="s">
        <v>76</v>
      </c>
      <c r="I4" s="50" t="s">
        <v>77</v>
      </c>
      <c r="J4" s="51" t="s">
        <v>946</v>
      </c>
      <c r="K4" s="15" t="s">
        <v>27</v>
      </c>
      <c r="M4" s="48"/>
    </row>
    <row r="5" spans="1:13">
      <c r="A5" s="40"/>
      <c r="B5" s="40"/>
      <c r="C5" s="143" t="s">
        <v>28</v>
      </c>
      <c r="D5" s="143" t="s">
        <v>28</v>
      </c>
      <c r="E5" s="143" t="s">
        <v>28</v>
      </c>
      <c r="F5" s="143" t="s">
        <v>28</v>
      </c>
      <c r="G5" s="143" t="s">
        <v>28</v>
      </c>
      <c r="H5" s="143" t="s">
        <v>28</v>
      </c>
      <c r="I5" s="143" t="s">
        <v>28</v>
      </c>
      <c r="J5" s="143" t="s">
        <v>28</v>
      </c>
      <c r="K5" s="143" t="s">
        <v>28</v>
      </c>
    </row>
    <row r="6" spans="1:13">
      <c r="A6" s="44">
        <v>1</v>
      </c>
      <c r="B6" s="45" t="s">
        <v>86</v>
      </c>
      <c r="C6" s="46">
        <v>1055617058.7747999</v>
      </c>
      <c r="D6" s="46">
        <v>0</v>
      </c>
      <c r="E6" s="46">
        <v>1047536910.3329999</v>
      </c>
      <c r="F6" s="46">
        <v>111780879.88259999</v>
      </c>
      <c r="G6" s="46">
        <v>63094619.0735</v>
      </c>
      <c r="H6" s="47">
        <f t="shared" ref="H6:H12" si="0">G6/2</f>
        <v>31547309.53675</v>
      </c>
      <c r="I6" s="47">
        <f>H6</f>
        <v>31547309.53675</v>
      </c>
      <c r="J6" s="46">
        <v>3072551585.6261001</v>
      </c>
      <c r="K6" s="52">
        <f t="shared" ref="K6:K42" si="1">C6+D6+E6+F6+I6+J6</f>
        <v>5319033744.1532497</v>
      </c>
      <c r="M6" s="53"/>
    </row>
    <row r="7" spans="1:13">
      <c r="A7" s="44">
        <v>2</v>
      </c>
      <c r="B7" s="45" t="s">
        <v>87</v>
      </c>
      <c r="C7" s="46">
        <v>1331509413.9114001</v>
      </c>
      <c r="D7" s="46">
        <v>0</v>
      </c>
      <c r="E7" s="46">
        <v>1321317466.3422999</v>
      </c>
      <c r="F7" s="46">
        <v>114415386.37090001</v>
      </c>
      <c r="G7" s="46">
        <v>79584806.407499999</v>
      </c>
      <c r="H7" s="46">
        <v>0</v>
      </c>
      <c r="I7" s="54">
        <f>G7</f>
        <v>79584806.407499999</v>
      </c>
      <c r="J7" s="46">
        <v>3952127558.5426998</v>
      </c>
      <c r="K7" s="52">
        <f t="shared" si="1"/>
        <v>6798954631.5747995</v>
      </c>
    </row>
    <row r="8" spans="1:13">
      <c r="A8" s="44">
        <v>3</v>
      </c>
      <c r="B8" s="45" t="s">
        <v>88</v>
      </c>
      <c r="C8" s="46">
        <v>1773492296.1710999</v>
      </c>
      <c r="D8" s="46">
        <v>0</v>
      </c>
      <c r="E8" s="46">
        <v>1759917220.9166999</v>
      </c>
      <c r="F8" s="46">
        <v>158892144.0302</v>
      </c>
      <c r="G8" s="46">
        <v>106002285.5131</v>
      </c>
      <c r="H8" s="47">
        <f t="shared" si="0"/>
        <v>53001142.756549999</v>
      </c>
      <c r="I8" s="47">
        <f>H8</f>
        <v>53001142.756549999</v>
      </c>
      <c r="J8" s="46">
        <v>5311756677.7735004</v>
      </c>
      <c r="K8" s="52">
        <f t="shared" si="1"/>
        <v>9057059481.6480503</v>
      </c>
    </row>
    <row r="9" spans="1:13">
      <c r="A9" s="44">
        <v>4</v>
      </c>
      <c r="B9" s="45" t="s">
        <v>89</v>
      </c>
      <c r="C9" s="46">
        <v>1338705031.9502001</v>
      </c>
      <c r="D9" s="46">
        <v>0</v>
      </c>
      <c r="E9" s="46">
        <v>1328458006.0163</v>
      </c>
      <c r="F9" s="46">
        <v>159913020.17390001</v>
      </c>
      <c r="G9" s="46">
        <v>80014891.138600007</v>
      </c>
      <c r="H9" s="46">
        <v>0</v>
      </c>
      <c r="I9" s="54">
        <f t="shared" ref="I9:I42" si="2">G9-H9</f>
        <v>80014891.138600007</v>
      </c>
      <c r="J9" s="46">
        <v>4416588452.9513998</v>
      </c>
      <c r="K9" s="52">
        <f t="shared" si="1"/>
        <v>7323679402.2304001</v>
      </c>
    </row>
    <row r="10" spans="1:13">
      <c r="A10" s="44">
        <v>5</v>
      </c>
      <c r="B10" s="45" t="s">
        <v>90</v>
      </c>
      <c r="C10" s="46">
        <v>1519695124.2965</v>
      </c>
      <c r="D10" s="46">
        <v>0</v>
      </c>
      <c r="E10" s="46">
        <v>1508062722.1026001</v>
      </c>
      <c r="F10" s="46">
        <v>125831005.55140001</v>
      </c>
      <c r="G10" s="46">
        <v>90832735.392100006</v>
      </c>
      <c r="H10" s="46">
        <v>0</v>
      </c>
      <c r="I10" s="54">
        <f t="shared" si="2"/>
        <v>90832735.392100006</v>
      </c>
      <c r="J10" s="46">
        <v>4170679187.7904</v>
      </c>
      <c r="K10" s="52">
        <f t="shared" si="1"/>
        <v>7415100775.1330004</v>
      </c>
    </row>
    <row r="11" spans="1:13">
      <c r="A11" s="44">
        <v>6</v>
      </c>
      <c r="B11" s="45" t="s">
        <v>91</v>
      </c>
      <c r="C11" s="46">
        <v>618571541.49530005</v>
      </c>
      <c r="D11" s="46">
        <v>0</v>
      </c>
      <c r="E11" s="46">
        <v>613836728.01769996</v>
      </c>
      <c r="F11" s="46">
        <v>51904718.482500002</v>
      </c>
      <c r="G11" s="46">
        <v>36972248.0854</v>
      </c>
      <c r="H11" s="47">
        <f t="shared" si="0"/>
        <v>18486124.0427</v>
      </c>
      <c r="I11" s="54">
        <f t="shared" si="2"/>
        <v>18486124.0427</v>
      </c>
      <c r="J11" s="46">
        <v>2299254391.4920998</v>
      </c>
      <c r="K11" s="52">
        <f t="shared" si="1"/>
        <v>3602053503.5303001</v>
      </c>
    </row>
    <row r="12" spans="1:13">
      <c r="A12" s="44">
        <v>7</v>
      </c>
      <c r="B12" s="45" t="s">
        <v>92</v>
      </c>
      <c r="C12" s="46">
        <v>1653663496.5265</v>
      </c>
      <c r="D12" s="46">
        <v>0</v>
      </c>
      <c r="E12" s="46">
        <v>1641005642.6071999</v>
      </c>
      <c r="F12" s="46">
        <v>133561831.9365</v>
      </c>
      <c r="G12" s="46">
        <v>98840074.173800007</v>
      </c>
      <c r="H12" s="47">
        <f t="shared" si="0"/>
        <v>49420037.086900003</v>
      </c>
      <c r="I12" s="54">
        <f t="shared" si="2"/>
        <v>49420037.086900003</v>
      </c>
      <c r="J12" s="46">
        <v>4744497607.8838997</v>
      </c>
      <c r="K12" s="52">
        <f t="shared" si="1"/>
        <v>8222148616.0410004</v>
      </c>
    </row>
    <row r="13" spans="1:13">
      <c r="A13" s="44">
        <v>8</v>
      </c>
      <c r="B13" s="45" t="s">
        <v>93</v>
      </c>
      <c r="C13" s="46">
        <v>1795382993.8004</v>
      </c>
      <c r="D13" s="46">
        <v>0</v>
      </c>
      <c r="E13" s="46">
        <v>1781640357.7005</v>
      </c>
      <c r="F13" s="46">
        <v>148314935.741</v>
      </c>
      <c r="G13" s="46">
        <v>107310700.5448</v>
      </c>
      <c r="H13" s="46">
        <v>0</v>
      </c>
      <c r="I13" s="54">
        <f t="shared" si="2"/>
        <v>107310700.5448</v>
      </c>
      <c r="J13" s="46">
        <v>4931392986.6199999</v>
      </c>
      <c r="K13" s="52">
        <f t="shared" si="1"/>
        <v>8764041974.4067001</v>
      </c>
    </row>
    <row r="14" spans="1:13">
      <c r="A14" s="44">
        <v>9</v>
      </c>
      <c r="B14" s="45" t="s">
        <v>94</v>
      </c>
      <c r="C14" s="46">
        <v>1157426868.8896</v>
      </c>
      <c r="D14" s="46">
        <v>0</v>
      </c>
      <c r="E14" s="46">
        <v>1148567424.2325001</v>
      </c>
      <c r="F14" s="46">
        <v>102886675.9341</v>
      </c>
      <c r="G14" s="46">
        <v>69179828.793300003</v>
      </c>
      <c r="H14" s="47">
        <f t="shared" ref="H14:H17" si="3">G14/2</f>
        <v>34589914.396650001</v>
      </c>
      <c r="I14" s="54">
        <f t="shared" si="2"/>
        <v>34589914.396650001</v>
      </c>
      <c r="J14" s="46">
        <v>3246605550.3028002</v>
      </c>
      <c r="K14" s="52">
        <f t="shared" si="1"/>
        <v>5690076433.7556496</v>
      </c>
    </row>
    <row r="15" spans="1:13">
      <c r="A15" s="44">
        <v>10</v>
      </c>
      <c r="B15" s="45" t="s">
        <v>95</v>
      </c>
      <c r="C15" s="46">
        <v>1483076532.0441999</v>
      </c>
      <c r="D15" s="46">
        <v>0</v>
      </c>
      <c r="E15" s="46">
        <v>1471724424.3555</v>
      </c>
      <c r="F15" s="46">
        <v>174230266.88150001</v>
      </c>
      <c r="G15" s="46">
        <v>88644028.692499995</v>
      </c>
      <c r="H15" s="47">
        <f t="shared" si="3"/>
        <v>44322014.346249998</v>
      </c>
      <c r="I15" s="54">
        <f t="shared" si="2"/>
        <v>44322014.346249998</v>
      </c>
      <c r="J15" s="46">
        <v>5408134508.9963999</v>
      </c>
      <c r="K15" s="52">
        <f t="shared" si="1"/>
        <v>8581487746.6238499</v>
      </c>
    </row>
    <row r="16" spans="1:13">
      <c r="A16" s="44">
        <v>11</v>
      </c>
      <c r="B16" s="45" t="s">
        <v>96</v>
      </c>
      <c r="C16" s="46">
        <v>856189804.4928</v>
      </c>
      <c r="D16" s="46">
        <f>-8818754.99</f>
        <v>-8818754.9900000002</v>
      </c>
      <c r="E16" s="46">
        <v>849636158.3039</v>
      </c>
      <c r="F16" s="46">
        <v>74023767.221200004</v>
      </c>
      <c r="G16" s="46">
        <v>51174778.883900002</v>
      </c>
      <c r="H16" s="46">
        <v>0</v>
      </c>
      <c r="I16" s="54">
        <f t="shared" si="2"/>
        <v>51174778.883900002</v>
      </c>
      <c r="J16" s="46">
        <v>2568937677.9368</v>
      </c>
      <c r="K16" s="52">
        <f t="shared" si="1"/>
        <v>4391143431.8486004</v>
      </c>
    </row>
    <row r="17" spans="1:11">
      <c r="A17" s="44">
        <v>12</v>
      </c>
      <c r="B17" s="45" t="s">
        <v>97</v>
      </c>
      <c r="C17" s="46">
        <v>1134754282.6104</v>
      </c>
      <c r="D17" s="46">
        <v>0</v>
      </c>
      <c r="E17" s="46">
        <v>1126068383.7117</v>
      </c>
      <c r="F17" s="46">
        <v>136403341.36410001</v>
      </c>
      <c r="G17" s="46">
        <v>67824679.989700004</v>
      </c>
      <c r="H17" s="47">
        <f t="shared" si="3"/>
        <v>33912339.994850002</v>
      </c>
      <c r="I17" s="54">
        <f t="shared" si="2"/>
        <v>33912339.994850002</v>
      </c>
      <c r="J17" s="46">
        <v>3456422847.1188002</v>
      </c>
      <c r="K17" s="52">
        <f t="shared" si="1"/>
        <v>5887561194.7998505</v>
      </c>
    </row>
    <row r="18" spans="1:11">
      <c r="A18" s="44">
        <v>13</v>
      </c>
      <c r="B18" s="45" t="s">
        <v>98</v>
      </c>
      <c r="C18" s="46">
        <v>901036051.51849997</v>
      </c>
      <c r="D18" s="46">
        <v>0</v>
      </c>
      <c r="E18" s="46">
        <v>894139132.80429995</v>
      </c>
      <c r="F18" s="46">
        <v>89810632.060200006</v>
      </c>
      <c r="G18" s="46">
        <v>53855255.529600002</v>
      </c>
      <c r="H18" s="46">
        <v>0</v>
      </c>
      <c r="I18" s="54">
        <f t="shared" si="2"/>
        <v>53855255.529600002</v>
      </c>
      <c r="J18" s="46">
        <v>2922046346.7756</v>
      </c>
      <c r="K18" s="52">
        <f t="shared" si="1"/>
        <v>4860887418.6882</v>
      </c>
    </row>
    <row r="19" spans="1:11">
      <c r="A19" s="44">
        <v>14</v>
      </c>
      <c r="B19" s="45" t="s">
        <v>99</v>
      </c>
      <c r="C19" s="46">
        <v>1152927221.5265999</v>
      </c>
      <c r="D19" s="46">
        <v>0</v>
      </c>
      <c r="E19" s="46">
        <v>1144102219.112</v>
      </c>
      <c r="F19" s="46">
        <v>116597816.5844</v>
      </c>
      <c r="G19" s="46">
        <v>68910883.2192</v>
      </c>
      <c r="H19" s="46">
        <v>0</v>
      </c>
      <c r="I19" s="54">
        <f t="shared" si="2"/>
        <v>68910883.2192</v>
      </c>
      <c r="J19" s="46">
        <v>3350156527.7456002</v>
      </c>
      <c r="K19" s="52">
        <f t="shared" si="1"/>
        <v>5832694668.1878004</v>
      </c>
    </row>
    <row r="20" spans="1:11">
      <c r="A20" s="44">
        <v>15</v>
      </c>
      <c r="B20" s="45" t="s">
        <v>100</v>
      </c>
      <c r="C20" s="46">
        <v>789986537.42509997</v>
      </c>
      <c r="D20" s="46">
        <v>0</v>
      </c>
      <c r="E20" s="46">
        <v>783939639.60710001</v>
      </c>
      <c r="F20" s="46">
        <v>68192620.107800007</v>
      </c>
      <c r="G20" s="46">
        <v>47217785.310800001</v>
      </c>
      <c r="H20" s="46">
        <v>47217785.310000002</v>
      </c>
      <c r="I20" s="54">
        <f t="shared" si="2"/>
        <v>7.9999864101409901E-4</v>
      </c>
      <c r="J20" s="46">
        <v>2383249662.8536</v>
      </c>
      <c r="K20" s="52">
        <f t="shared" si="1"/>
        <v>4025368459.9944</v>
      </c>
    </row>
    <row r="21" spans="1:11">
      <c r="A21" s="44">
        <v>16</v>
      </c>
      <c r="B21" s="45" t="s">
        <v>101</v>
      </c>
      <c r="C21" s="46">
        <v>1545178943.3642001</v>
      </c>
      <c r="D21" s="46">
        <v>0</v>
      </c>
      <c r="E21" s="46">
        <v>1533351477.0236001</v>
      </c>
      <c r="F21" s="46">
        <v>156870156.62400001</v>
      </c>
      <c r="G21" s="46">
        <v>92355912.611599997</v>
      </c>
      <c r="H21" s="47">
        <f>G21/2</f>
        <v>46177956.305799998</v>
      </c>
      <c r="I21" s="54">
        <f t="shared" si="2"/>
        <v>46177956.305799998</v>
      </c>
      <c r="J21" s="46">
        <v>4668867278.4350004</v>
      </c>
      <c r="K21" s="52">
        <f t="shared" si="1"/>
        <v>7950445811.7525997</v>
      </c>
    </row>
    <row r="22" spans="1:11">
      <c r="A22" s="44">
        <v>17</v>
      </c>
      <c r="B22" s="45" t="s">
        <v>102</v>
      </c>
      <c r="C22" s="46">
        <v>1623355963.5211999</v>
      </c>
      <c r="D22" s="46">
        <v>0</v>
      </c>
      <c r="E22" s="46">
        <v>1610930096.5372</v>
      </c>
      <c r="F22" s="46">
        <v>143462754.06290001</v>
      </c>
      <c r="G22" s="46">
        <v>97028581.801400006</v>
      </c>
      <c r="H22" s="46">
        <v>0</v>
      </c>
      <c r="I22" s="54">
        <f t="shared" si="2"/>
        <v>97028581.801400006</v>
      </c>
      <c r="J22" s="46">
        <v>4981414072.1267004</v>
      </c>
      <c r="K22" s="52">
        <f t="shared" si="1"/>
        <v>8456191468.0494003</v>
      </c>
    </row>
    <row r="23" spans="1:11">
      <c r="A23" s="44">
        <v>18</v>
      </c>
      <c r="B23" s="45" t="s">
        <v>103</v>
      </c>
      <c r="C23" s="46">
        <v>1825617496.6156001</v>
      </c>
      <c r="D23" s="46">
        <v>0</v>
      </c>
      <c r="E23" s="46">
        <v>1811643432.5862999</v>
      </c>
      <c r="F23" s="46">
        <v>172807363.17919999</v>
      </c>
      <c r="G23" s="46">
        <v>109117827.8759</v>
      </c>
      <c r="H23" s="46">
        <v>109117827.88</v>
      </c>
      <c r="I23" s="54">
        <f t="shared" si="2"/>
        <v>-4.0999948978424098E-3</v>
      </c>
      <c r="J23" s="46">
        <v>5128702968.6076002</v>
      </c>
      <c r="K23" s="52">
        <f t="shared" si="1"/>
        <v>8938771260.9846001</v>
      </c>
    </row>
    <row r="24" spans="1:11">
      <c r="A24" s="44">
        <v>19</v>
      </c>
      <c r="B24" s="45" t="s">
        <v>104</v>
      </c>
      <c r="C24" s="46">
        <v>2906539520.4909</v>
      </c>
      <c r="D24" s="46">
        <f>-512664445.04</f>
        <v>-512664445.04000002</v>
      </c>
      <c r="E24" s="46">
        <v>2884291612.8978</v>
      </c>
      <c r="F24" s="46">
        <v>291888996.70959997</v>
      </c>
      <c r="G24" s="46">
        <v>173724934.00119999</v>
      </c>
      <c r="H24" s="46">
        <v>0</v>
      </c>
      <c r="I24" s="54">
        <f t="shared" si="2"/>
        <v>173724934.00119999</v>
      </c>
      <c r="J24" s="46">
        <v>9243837460.7019005</v>
      </c>
      <c r="K24" s="52">
        <f t="shared" si="1"/>
        <v>14987618079.7614</v>
      </c>
    </row>
    <row r="25" spans="1:11">
      <c r="A25" s="44">
        <v>20</v>
      </c>
      <c r="B25" s="45" t="s">
        <v>105</v>
      </c>
      <c r="C25" s="46">
        <v>2212798010.4127002</v>
      </c>
      <c r="D25" s="46">
        <v>0</v>
      </c>
      <c r="E25" s="46">
        <v>2195860299.6711998</v>
      </c>
      <c r="F25" s="46">
        <v>189563073.7656</v>
      </c>
      <c r="G25" s="46">
        <v>132259749.3026</v>
      </c>
      <c r="H25" s="46">
        <v>0</v>
      </c>
      <c r="I25" s="54">
        <f t="shared" si="2"/>
        <v>132259749.3026</v>
      </c>
      <c r="J25" s="46">
        <v>6332025444.6475</v>
      </c>
      <c r="K25" s="52">
        <f t="shared" si="1"/>
        <v>11062506577.799601</v>
      </c>
    </row>
    <row r="26" spans="1:11">
      <c r="A26" s="44">
        <v>21</v>
      </c>
      <c r="B26" s="45" t="s">
        <v>106</v>
      </c>
      <c r="C26" s="46">
        <v>1396513064.3968999</v>
      </c>
      <c r="D26" s="46">
        <v>0</v>
      </c>
      <c r="E26" s="46">
        <v>1385823550.8397</v>
      </c>
      <c r="F26" s="46">
        <v>112581287.5432</v>
      </c>
      <c r="G26" s="46">
        <v>83470098.457300007</v>
      </c>
      <c r="H26" s="47">
        <f t="shared" ref="H26:H28" si="4">G26/2</f>
        <v>41735049.228650004</v>
      </c>
      <c r="I26" s="54">
        <f t="shared" si="2"/>
        <v>41735049.228650004</v>
      </c>
      <c r="J26" s="46">
        <v>3720370327.5615001</v>
      </c>
      <c r="K26" s="52">
        <f t="shared" si="1"/>
        <v>6657023279.5699501</v>
      </c>
    </row>
    <row r="27" spans="1:11">
      <c r="A27" s="44">
        <v>22</v>
      </c>
      <c r="B27" s="45" t="s">
        <v>107</v>
      </c>
      <c r="C27" s="46">
        <v>1443398544.562</v>
      </c>
      <c r="D27" s="46">
        <v>0</v>
      </c>
      <c r="E27" s="46">
        <v>1432350149.3102</v>
      </c>
      <c r="F27" s="46">
        <v>117534637.2043</v>
      </c>
      <c r="G27" s="46">
        <v>86272460.816100001</v>
      </c>
      <c r="H27" s="47">
        <f t="shared" si="4"/>
        <v>43136230.408050001</v>
      </c>
      <c r="I27" s="54">
        <f t="shared" si="2"/>
        <v>43136230.408050001</v>
      </c>
      <c r="J27" s="46">
        <v>3873863350.2730999</v>
      </c>
      <c r="K27" s="52">
        <f t="shared" si="1"/>
        <v>6910282911.7576504</v>
      </c>
    </row>
    <row r="28" spans="1:11">
      <c r="A28" s="44">
        <v>23</v>
      </c>
      <c r="B28" s="45" t="s">
        <v>108</v>
      </c>
      <c r="C28" s="46">
        <v>1021355658.9432</v>
      </c>
      <c r="D28" s="46">
        <v>0</v>
      </c>
      <c r="E28" s="46">
        <v>1013537762.0387</v>
      </c>
      <c r="F28" s="46">
        <v>95584767.772699997</v>
      </c>
      <c r="G28" s="46">
        <v>61046802.629699998</v>
      </c>
      <c r="H28" s="47">
        <f t="shared" si="4"/>
        <v>30523401.314849999</v>
      </c>
      <c r="I28" s="54">
        <f t="shared" si="2"/>
        <v>30523401.314849999</v>
      </c>
      <c r="J28" s="46">
        <v>3081693688.6472998</v>
      </c>
      <c r="K28" s="52">
        <f t="shared" si="1"/>
        <v>5242695278.7167501</v>
      </c>
    </row>
    <row r="29" spans="1:11">
      <c r="A29" s="44">
        <v>24</v>
      </c>
      <c r="B29" s="45" t="s">
        <v>109</v>
      </c>
      <c r="C29" s="46">
        <v>1739875471.7207999</v>
      </c>
      <c r="D29" s="46">
        <v>0</v>
      </c>
      <c r="E29" s="46">
        <v>1726557714.1452</v>
      </c>
      <c r="F29" s="46">
        <v>462736726.55089998</v>
      </c>
      <c r="G29" s="46">
        <v>103992995.5758</v>
      </c>
      <c r="H29" s="46">
        <v>0</v>
      </c>
      <c r="I29" s="54">
        <f t="shared" si="2"/>
        <v>103992995.5758</v>
      </c>
      <c r="J29" s="46">
        <v>23839104134.154598</v>
      </c>
      <c r="K29" s="52">
        <f t="shared" si="1"/>
        <v>27872267042.147301</v>
      </c>
    </row>
    <row r="30" spans="1:11">
      <c r="A30" s="44">
        <v>25</v>
      </c>
      <c r="B30" s="45" t="s">
        <v>110</v>
      </c>
      <c r="C30" s="46">
        <v>911225282.89180005</v>
      </c>
      <c r="D30" s="46">
        <v>0</v>
      </c>
      <c r="E30" s="46">
        <v>904250371.40460002</v>
      </c>
      <c r="F30" s="46">
        <v>75553078.373899996</v>
      </c>
      <c r="G30" s="46">
        <v>54464269.628799997</v>
      </c>
      <c r="H30" s="46">
        <v>54464269.630000003</v>
      </c>
      <c r="I30" s="54">
        <f t="shared" si="2"/>
        <v>-1.19999796152115E-3</v>
      </c>
      <c r="J30" s="46">
        <v>2287879239.6508002</v>
      </c>
      <c r="K30" s="52">
        <f t="shared" si="1"/>
        <v>4178907972.3199</v>
      </c>
    </row>
    <row r="31" spans="1:11">
      <c r="A31" s="44">
        <v>26</v>
      </c>
      <c r="B31" s="45" t="s">
        <v>111</v>
      </c>
      <c r="C31" s="46">
        <v>1686607709.3262</v>
      </c>
      <c r="D31" s="46">
        <v>0</v>
      </c>
      <c r="E31" s="46">
        <v>1673697686.1882999</v>
      </c>
      <c r="F31" s="46">
        <v>141301637.0616</v>
      </c>
      <c r="G31" s="46">
        <v>100809161.8654</v>
      </c>
      <c r="H31" s="47">
        <f t="shared" ref="H31:H37" si="5">G31/2</f>
        <v>50404580.932700001</v>
      </c>
      <c r="I31" s="54">
        <f t="shared" si="2"/>
        <v>50404580.932700001</v>
      </c>
      <c r="J31" s="46">
        <v>4589122983.7764997</v>
      </c>
      <c r="K31" s="52">
        <f t="shared" si="1"/>
        <v>8141134597.2853003</v>
      </c>
    </row>
    <row r="32" spans="1:11">
      <c r="A32" s="44">
        <v>27</v>
      </c>
      <c r="B32" s="45" t="s">
        <v>112</v>
      </c>
      <c r="C32" s="46">
        <v>1203219841.6740999</v>
      </c>
      <c r="D32" s="46">
        <v>0</v>
      </c>
      <c r="E32" s="46">
        <v>1194009877.845</v>
      </c>
      <c r="F32" s="46">
        <v>147662810.6661</v>
      </c>
      <c r="G32" s="46">
        <v>71916891.585800007</v>
      </c>
      <c r="H32" s="46">
        <v>0</v>
      </c>
      <c r="I32" s="54">
        <f t="shared" si="2"/>
        <v>71916891.585800007</v>
      </c>
      <c r="J32" s="46">
        <v>3954779661.6280999</v>
      </c>
      <c r="K32" s="52">
        <f t="shared" si="1"/>
        <v>6571589083.3991003</v>
      </c>
    </row>
    <row r="33" spans="1:11">
      <c r="A33" s="44">
        <v>28</v>
      </c>
      <c r="B33" s="45" t="s">
        <v>113</v>
      </c>
      <c r="C33" s="46">
        <v>1149151057.7938001</v>
      </c>
      <c r="D33" s="46">
        <v>0</v>
      </c>
      <c r="E33" s="46">
        <v>1140354959.7657001</v>
      </c>
      <c r="F33" s="46">
        <v>116672145.56550001</v>
      </c>
      <c r="G33" s="46">
        <v>68685180.526999995</v>
      </c>
      <c r="H33" s="47">
        <f t="shared" si="5"/>
        <v>34342590.263499998</v>
      </c>
      <c r="I33" s="54">
        <f t="shared" si="2"/>
        <v>34342590.263499998</v>
      </c>
      <c r="J33" s="46">
        <v>3524124037.4629002</v>
      </c>
      <c r="K33" s="52">
        <f t="shared" si="1"/>
        <v>5964644790.8514004</v>
      </c>
    </row>
    <row r="34" spans="1:11">
      <c r="A34" s="44">
        <v>29</v>
      </c>
      <c r="B34" s="45" t="s">
        <v>114</v>
      </c>
      <c r="C34" s="46">
        <v>1556554162.0174999</v>
      </c>
      <c r="D34" s="46">
        <v>0</v>
      </c>
      <c r="E34" s="46">
        <v>1544639624.8453</v>
      </c>
      <c r="F34" s="46">
        <v>157177664.0557</v>
      </c>
      <c r="G34" s="46">
        <v>93035813.606000006</v>
      </c>
      <c r="H34" s="46">
        <v>0</v>
      </c>
      <c r="I34" s="54">
        <f t="shared" si="2"/>
        <v>93035813.606000006</v>
      </c>
      <c r="J34" s="46">
        <v>4841369680.7656002</v>
      </c>
      <c r="K34" s="52">
        <f t="shared" si="1"/>
        <v>8192776945.2901001</v>
      </c>
    </row>
    <row r="35" spans="1:11">
      <c r="A35" s="44">
        <v>30</v>
      </c>
      <c r="B35" s="45" t="s">
        <v>115</v>
      </c>
      <c r="C35" s="46">
        <v>1963471626.2853999</v>
      </c>
      <c r="D35" s="46">
        <v>0</v>
      </c>
      <c r="E35" s="46">
        <v>1948442367.2662001</v>
      </c>
      <c r="F35" s="46">
        <v>239206060.23800001</v>
      </c>
      <c r="G35" s="46">
        <v>117357419.8066</v>
      </c>
      <c r="H35" s="46">
        <v>0</v>
      </c>
      <c r="I35" s="54">
        <f t="shared" si="2"/>
        <v>117357419.8066</v>
      </c>
      <c r="J35" s="46">
        <v>7769716217.0665998</v>
      </c>
      <c r="K35" s="52">
        <f t="shared" si="1"/>
        <v>12038193690.6628</v>
      </c>
    </row>
    <row r="36" spans="1:11">
      <c r="A36" s="44">
        <v>31</v>
      </c>
      <c r="B36" s="45" t="s">
        <v>116</v>
      </c>
      <c r="C36" s="46">
        <v>1230833632.0727999</v>
      </c>
      <c r="D36" s="46">
        <v>0</v>
      </c>
      <c r="E36" s="46">
        <v>1221412300.3777001</v>
      </c>
      <c r="F36" s="46">
        <v>107453190.9532</v>
      </c>
      <c r="G36" s="46">
        <v>73567377.973800004</v>
      </c>
      <c r="H36" s="47">
        <f t="shared" si="5"/>
        <v>36783688.986900002</v>
      </c>
      <c r="I36" s="54">
        <f t="shared" si="2"/>
        <v>36783688.986900002</v>
      </c>
      <c r="J36" s="46">
        <v>3312624822.0714002</v>
      </c>
      <c r="K36" s="52">
        <f t="shared" si="1"/>
        <v>5909107634.4619999</v>
      </c>
    </row>
    <row r="37" spans="1:11">
      <c r="A37" s="44">
        <v>32</v>
      </c>
      <c r="B37" s="45" t="s">
        <v>117</v>
      </c>
      <c r="C37" s="46">
        <v>1525686520.5548</v>
      </c>
      <c r="D37" s="46">
        <v>0</v>
      </c>
      <c r="E37" s="46">
        <v>1514008257.6294</v>
      </c>
      <c r="F37" s="46">
        <v>179776881.16929999</v>
      </c>
      <c r="G37" s="46">
        <v>91190843.345599994</v>
      </c>
      <c r="H37" s="47">
        <f t="shared" si="5"/>
        <v>45595421.672799997</v>
      </c>
      <c r="I37" s="54">
        <f t="shared" si="2"/>
        <v>45595421.672799997</v>
      </c>
      <c r="J37" s="46">
        <v>10654051933.2612</v>
      </c>
      <c r="K37" s="52">
        <f t="shared" si="1"/>
        <v>13919119014.2875</v>
      </c>
    </row>
    <row r="38" spans="1:11">
      <c r="A38" s="44">
        <v>33</v>
      </c>
      <c r="B38" s="45" t="s">
        <v>118</v>
      </c>
      <c r="C38" s="46">
        <v>1536602465.7558999</v>
      </c>
      <c r="D38" s="46">
        <v>0</v>
      </c>
      <c r="E38" s="46">
        <v>1524840647.4754</v>
      </c>
      <c r="F38" s="46">
        <v>127821441.889</v>
      </c>
      <c r="G38" s="46">
        <v>91843293.397100002</v>
      </c>
      <c r="H38" s="46">
        <v>0</v>
      </c>
      <c r="I38" s="54">
        <f t="shared" si="2"/>
        <v>91843293.397100002</v>
      </c>
      <c r="J38" s="46">
        <v>4198710967.7529001</v>
      </c>
      <c r="K38" s="52">
        <f t="shared" si="1"/>
        <v>7479818816.2702999</v>
      </c>
    </row>
    <row r="39" spans="1:11">
      <c r="A39" s="44">
        <v>34</v>
      </c>
      <c r="B39" s="45" t="s">
        <v>119</v>
      </c>
      <c r="C39" s="46">
        <v>1151688688.8819001</v>
      </c>
      <c r="D39" s="46">
        <v>0</v>
      </c>
      <c r="E39" s="46">
        <v>1142873166.7309</v>
      </c>
      <c r="F39" s="46">
        <v>85032212.750799999</v>
      </c>
      <c r="G39" s="46">
        <v>68836855.668400005</v>
      </c>
      <c r="H39" s="46">
        <v>68836855.670000002</v>
      </c>
      <c r="I39" s="54">
        <f t="shared" si="2"/>
        <v>-1.5999972820282E-3</v>
      </c>
      <c r="J39" s="46">
        <v>2790400489.941</v>
      </c>
      <c r="K39" s="52">
        <f t="shared" si="1"/>
        <v>5169994558.3030005</v>
      </c>
    </row>
    <row r="40" spans="1:11">
      <c r="A40" s="44">
        <v>35</v>
      </c>
      <c r="B40" s="45" t="s">
        <v>120</v>
      </c>
      <c r="C40" s="46">
        <v>1157922045.6870999</v>
      </c>
      <c r="D40" s="46">
        <v>0</v>
      </c>
      <c r="E40" s="46">
        <v>1149058810.7337</v>
      </c>
      <c r="F40" s="46">
        <v>88375004.109300002</v>
      </c>
      <c r="G40" s="46">
        <v>69209425.6928</v>
      </c>
      <c r="H40" s="46">
        <v>0</v>
      </c>
      <c r="I40" s="54">
        <f t="shared" si="2"/>
        <v>69209425.6928</v>
      </c>
      <c r="J40" s="46">
        <v>2995724833.0595999</v>
      </c>
      <c r="K40" s="52">
        <f t="shared" si="1"/>
        <v>5460290119.2825003</v>
      </c>
    </row>
    <row r="41" spans="1:11">
      <c r="A41" s="44">
        <v>36</v>
      </c>
      <c r="B41" s="45" t="s">
        <v>121</v>
      </c>
      <c r="C41" s="46">
        <v>1046259973.2098</v>
      </c>
      <c r="D41" s="46">
        <v>0</v>
      </c>
      <c r="E41" s="46">
        <v>1038251447.9384</v>
      </c>
      <c r="F41" s="46">
        <v>88439213.982899994</v>
      </c>
      <c r="G41" s="46">
        <v>62535342.634199999</v>
      </c>
      <c r="H41" s="46">
        <v>0</v>
      </c>
      <c r="I41" s="54">
        <f t="shared" si="2"/>
        <v>62535342.634199999</v>
      </c>
      <c r="J41" s="46">
        <v>2929754436.5843</v>
      </c>
      <c r="K41" s="52">
        <f t="shared" si="1"/>
        <v>5165240414.3495998</v>
      </c>
    </row>
    <row r="42" spans="1:11">
      <c r="A42" s="44">
        <v>37</v>
      </c>
      <c r="B42" s="45" t="s">
        <v>928</v>
      </c>
      <c r="C42" s="46">
        <v>462100891.20599997</v>
      </c>
      <c r="D42" s="46">
        <v>0</v>
      </c>
      <c r="E42" s="46">
        <v>458563771.59890002</v>
      </c>
      <c r="F42" s="46">
        <v>99890438.575599998</v>
      </c>
      <c r="G42" s="46">
        <v>27619939.884199999</v>
      </c>
      <c r="H42" s="46">
        <v>0</v>
      </c>
      <c r="I42" s="54">
        <f t="shared" si="2"/>
        <v>27619939.884199999</v>
      </c>
      <c r="J42" s="46">
        <v>4205098860.5834999</v>
      </c>
      <c r="K42" s="52">
        <f t="shared" si="1"/>
        <v>5253273901.8481998</v>
      </c>
    </row>
    <row r="43" spans="1:11">
      <c r="A43" s="29"/>
      <c r="B43" s="29"/>
      <c r="C43" s="39">
        <f t="shared" ref="C43:K43" si="6">SUM(C6:C42)</f>
        <v>50857990826.818001</v>
      </c>
      <c r="D43" s="39">
        <f t="shared" si="6"/>
        <v>-521483200.02999997</v>
      </c>
      <c r="E43" s="39">
        <f t="shared" si="6"/>
        <v>50468701821.012703</v>
      </c>
      <c r="F43" s="39">
        <f t="shared" si="6"/>
        <v>5164150585.1255999</v>
      </c>
      <c r="G43" s="39">
        <f t="shared" si="6"/>
        <v>3039800779.4351001</v>
      </c>
      <c r="H43" s="39">
        <f t="shared" si="6"/>
        <v>873614539.76390004</v>
      </c>
      <c r="I43" s="39">
        <f t="shared" si="6"/>
        <v>2166186239.6711998</v>
      </c>
      <c r="J43" s="39">
        <f t="shared" si="6"/>
        <v>179157638459.16901</v>
      </c>
      <c r="K43" s="39">
        <f t="shared" si="6"/>
        <v>287293184731.76703</v>
      </c>
    </row>
    <row r="45" spans="1:11">
      <c r="I45" s="48"/>
    </row>
    <row r="46" spans="1:11">
      <c r="C46" s="48"/>
      <c r="D46" s="49"/>
      <c r="K46" s="38"/>
    </row>
    <row r="48" spans="1:11">
      <c r="K48" s="38"/>
    </row>
  </sheetData>
  <mergeCells count="3">
    <mergeCell ref="A1:K1"/>
    <mergeCell ref="A2:K2"/>
    <mergeCell ref="A3:K3"/>
  </mergeCells>
  <pageMargins left="0.35763888888888901" right="0.196527777777778" top="0.60624999999999996" bottom="0.21249999999999999" header="0.5" footer="0.5"/>
  <pageSetup paperSize="9" scale="5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2"/>
  <sheetViews>
    <sheetView topLeftCell="A4" workbookViewId="0">
      <selection activeCell="E14" sqref="E14"/>
    </sheetView>
  </sheetViews>
  <sheetFormatPr defaultColWidth="8.88671875" defaultRowHeight="18"/>
  <cols>
    <col min="1" max="1" width="8.88671875" style="30"/>
    <col min="2" max="2" width="20.109375" style="30" customWidth="1"/>
    <col min="3" max="3" width="26.33203125" style="30" customWidth="1"/>
    <col min="4" max="4" width="28.6640625" style="30" customWidth="1"/>
    <col min="5" max="5" width="24.88671875" style="30" customWidth="1"/>
    <col min="6" max="7" width="8.88671875" style="30"/>
    <col min="8" max="8" width="21.6640625" style="30" customWidth="1"/>
    <col min="9" max="9" width="22.6640625" style="30" customWidth="1"/>
    <col min="10" max="16384" width="8.88671875" style="30"/>
  </cols>
  <sheetData>
    <row r="1" spans="1:9" ht="20.399999999999999">
      <c r="A1" s="194" t="s">
        <v>123</v>
      </c>
      <c r="B1" s="149"/>
      <c r="C1" s="149"/>
      <c r="D1" s="149"/>
      <c r="E1" s="149"/>
    </row>
    <row r="2" spans="1:9" ht="20.399999999999999">
      <c r="A2" s="194" t="s">
        <v>62</v>
      </c>
      <c r="B2" s="149"/>
      <c r="C2" s="149"/>
      <c r="D2" s="149"/>
      <c r="E2" s="149"/>
    </row>
    <row r="3" spans="1:9" ht="45.75" customHeight="1">
      <c r="A3" s="195" t="s">
        <v>947</v>
      </c>
      <c r="B3" s="196"/>
      <c r="C3" s="196"/>
      <c r="D3" s="196"/>
      <c r="E3" s="196"/>
    </row>
    <row r="4" spans="1:9" ht="62.25" customHeight="1">
      <c r="A4" s="32" t="s">
        <v>948</v>
      </c>
      <c r="B4" s="32" t="s">
        <v>125</v>
      </c>
      <c r="C4" s="3" t="s">
        <v>949</v>
      </c>
      <c r="D4" s="4" t="s">
        <v>950</v>
      </c>
      <c r="E4" s="15" t="s">
        <v>945</v>
      </c>
    </row>
    <row r="5" spans="1:9">
      <c r="A5" s="33"/>
      <c r="B5" s="33"/>
      <c r="C5" s="143" t="s">
        <v>28</v>
      </c>
      <c r="D5" s="143" t="s">
        <v>28</v>
      </c>
      <c r="E5" s="143" t="s">
        <v>28</v>
      </c>
    </row>
    <row r="6" spans="1:9">
      <c r="A6" s="34">
        <v>1</v>
      </c>
      <c r="B6" s="35" t="s">
        <v>86</v>
      </c>
      <c r="C6" s="36">
        <v>45210723.046599999</v>
      </c>
      <c r="D6" s="36">
        <v>44864660.664999999</v>
      </c>
      <c r="E6" s="37">
        <f>C6+D6</f>
        <v>90075383.711600006</v>
      </c>
      <c r="H6" s="38"/>
      <c r="I6" s="38"/>
    </row>
    <row r="7" spans="1:9">
      <c r="A7" s="34">
        <v>2</v>
      </c>
      <c r="B7" s="35" t="s">
        <v>87</v>
      </c>
      <c r="C7" s="36">
        <v>48096434.597000003</v>
      </c>
      <c r="D7" s="36">
        <v>47728283.734099999</v>
      </c>
      <c r="E7" s="37">
        <f t="shared" ref="E7:E41" si="0">C7+D7</f>
        <v>95824718.331100002</v>
      </c>
      <c r="H7" s="38"/>
      <c r="I7" s="38"/>
    </row>
    <row r="8" spans="1:9">
      <c r="A8" s="34">
        <v>3</v>
      </c>
      <c r="B8" s="35" t="s">
        <v>88</v>
      </c>
      <c r="C8" s="36">
        <v>48543390.983900003</v>
      </c>
      <c r="D8" s="36">
        <v>48171818.923900001</v>
      </c>
      <c r="E8" s="37">
        <f t="shared" si="0"/>
        <v>96715209.907800004</v>
      </c>
      <c r="H8" s="38"/>
      <c r="I8" s="38"/>
    </row>
    <row r="9" spans="1:9">
      <c r="A9" s="34">
        <v>4</v>
      </c>
      <c r="B9" s="35" t="s">
        <v>89</v>
      </c>
      <c r="C9" s="36">
        <v>48006331.589199997</v>
      </c>
      <c r="D9" s="36">
        <v>47638870.413699999</v>
      </c>
      <c r="E9" s="37">
        <f t="shared" si="0"/>
        <v>95645202.002900004</v>
      </c>
      <c r="H9" s="38"/>
      <c r="I9" s="38"/>
    </row>
    <row r="10" spans="1:9">
      <c r="A10" s="34">
        <v>5</v>
      </c>
      <c r="B10" s="35" t="s">
        <v>90</v>
      </c>
      <c r="C10" s="36">
        <v>57753225.302599996</v>
      </c>
      <c r="D10" s="36">
        <v>57311157.196900003</v>
      </c>
      <c r="E10" s="37">
        <f t="shared" si="0"/>
        <v>115064382.49950001</v>
      </c>
      <c r="H10" s="38"/>
      <c r="I10" s="38"/>
    </row>
    <row r="11" spans="1:9">
      <c r="A11" s="34">
        <v>6</v>
      </c>
      <c r="B11" s="35" t="s">
        <v>91</v>
      </c>
      <c r="C11" s="36">
        <v>42720971.395000003</v>
      </c>
      <c r="D11" s="36">
        <v>42393966.646799996</v>
      </c>
      <c r="E11" s="37">
        <f t="shared" si="0"/>
        <v>85114938.041800007</v>
      </c>
      <c r="H11" s="38"/>
      <c r="I11" s="38"/>
    </row>
    <row r="12" spans="1:9" ht="30" customHeight="1">
      <c r="A12" s="34">
        <v>7</v>
      </c>
      <c r="B12" s="35" t="s">
        <v>92</v>
      </c>
      <c r="C12" s="36">
        <v>54147382.122500002</v>
      </c>
      <c r="D12" s="36">
        <v>53732914.6963</v>
      </c>
      <c r="E12" s="37">
        <f t="shared" si="0"/>
        <v>107880296.8188</v>
      </c>
      <c r="H12" s="38"/>
      <c r="I12" s="38"/>
    </row>
    <row r="13" spans="1:9">
      <c r="A13" s="34">
        <v>8</v>
      </c>
      <c r="B13" s="35" t="s">
        <v>93</v>
      </c>
      <c r="C13" s="36">
        <v>59987539.313000001</v>
      </c>
      <c r="D13" s="36">
        <v>59528368.803800002</v>
      </c>
      <c r="E13" s="37">
        <f t="shared" si="0"/>
        <v>119515908.1168</v>
      </c>
      <c r="H13" s="38"/>
      <c r="I13" s="38"/>
    </row>
    <row r="14" spans="1:9">
      <c r="A14" s="34">
        <v>9</v>
      </c>
      <c r="B14" s="35" t="s">
        <v>94</v>
      </c>
      <c r="C14" s="36">
        <v>48551669.640199997</v>
      </c>
      <c r="D14" s="36">
        <v>48180034.211800002</v>
      </c>
      <c r="E14" s="37">
        <f t="shared" si="0"/>
        <v>96731703.851999998</v>
      </c>
      <c r="H14" s="38"/>
      <c r="I14" s="38"/>
    </row>
    <row r="15" spans="1:9">
      <c r="A15" s="34">
        <v>10</v>
      </c>
      <c r="B15" s="35" t="s">
        <v>95</v>
      </c>
      <c r="C15" s="36">
        <v>49023638.936300002</v>
      </c>
      <c r="D15" s="36">
        <v>48648390.851300001</v>
      </c>
      <c r="E15" s="37">
        <f t="shared" si="0"/>
        <v>97672029.787599996</v>
      </c>
      <c r="H15" s="38"/>
      <c r="I15" s="38"/>
    </row>
    <row r="16" spans="1:9">
      <c r="A16" s="34">
        <v>11</v>
      </c>
      <c r="B16" s="35" t="s">
        <v>96</v>
      </c>
      <c r="C16" s="36">
        <v>43195305.754699998</v>
      </c>
      <c r="D16" s="36">
        <v>42864670.2465</v>
      </c>
      <c r="E16" s="37">
        <f t="shared" si="0"/>
        <v>86059976.001200005</v>
      </c>
      <c r="H16" s="38"/>
      <c r="I16" s="38"/>
    </row>
    <row r="17" spans="1:9">
      <c r="A17" s="34">
        <v>12</v>
      </c>
      <c r="B17" s="35" t="s">
        <v>97</v>
      </c>
      <c r="C17" s="36">
        <v>45146017.399800003</v>
      </c>
      <c r="D17" s="36">
        <v>44800450.303199999</v>
      </c>
      <c r="E17" s="37">
        <f t="shared" si="0"/>
        <v>89946467.702999994</v>
      </c>
      <c r="H17" s="38"/>
      <c r="I17" s="38"/>
    </row>
    <row r="18" spans="1:9">
      <c r="A18" s="34">
        <v>13</v>
      </c>
      <c r="B18" s="35" t="s">
        <v>98</v>
      </c>
      <c r="C18" s="36">
        <v>43170930.895300001</v>
      </c>
      <c r="D18" s="36">
        <v>42840481.962899998</v>
      </c>
      <c r="E18" s="37">
        <f t="shared" si="0"/>
        <v>86011412.858199999</v>
      </c>
      <c r="H18" s="38"/>
      <c r="I18" s="38"/>
    </row>
    <row r="19" spans="1:9">
      <c r="A19" s="34">
        <v>14</v>
      </c>
      <c r="B19" s="35" t="s">
        <v>99</v>
      </c>
      <c r="C19" s="36">
        <v>48555859.9771</v>
      </c>
      <c r="D19" s="36">
        <v>48184192.474200003</v>
      </c>
      <c r="E19" s="37">
        <f t="shared" si="0"/>
        <v>96740052.451299995</v>
      </c>
      <c r="H19" s="38"/>
      <c r="I19" s="38"/>
    </row>
    <row r="20" spans="1:9">
      <c r="A20" s="34">
        <v>15</v>
      </c>
      <c r="B20" s="35" t="s">
        <v>100</v>
      </c>
      <c r="C20" s="36">
        <v>45477895.558499999</v>
      </c>
      <c r="D20" s="36">
        <v>45129788.123199999</v>
      </c>
      <c r="E20" s="37">
        <f t="shared" si="0"/>
        <v>90607683.681700006</v>
      </c>
      <c r="H20" s="38"/>
      <c r="I20" s="38"/>
    </row>
    <row r="21" spans="1:9">
      <c r="A21" s="34">
        <v>16</v>
      </c>
      <c r="B21" s="35" t="s">
        <v>101</v>
      </c>
      <c r="C21" s="36">
        <v>50199610.384900004</v>
      </c>
      <c r="D21" s="36">
        <v>49815360.906999998</v>
      </c>
      <c r="E21" s="37">
        <f t="shared" si="0"/>
        <v>100014971.29189999</v>
      </c>
      <c r="H21" s="38"/>
      <c r="I21" s="38"/>
    </row>
    <row r="22" spans="1:9">
      <c r="A22" s="34">
        <v>17</v>
      </c>
      <c r="B22" s="35" t="s">
        <v>102</v>
      </c>
      <c r="C22" s="36">
        <v>53994337.696099997</v>
      </c>
      <c r="D22" s="36">
        <v>53581041.7381</v>
      </c>
      <c r="E22" s="37">
        <f t="shared" si="0"/>
        <v>107575379.4342</v>
      </c>
      <c r="H22" s="38"/>
      <c r="I22" s="38"/>
    </row>
    <row r="23" spans="1:9">
      <c r="A23" s="34">
        <v>18</v>
      </c>
      <c r="B23" s="35" t="s">
        <v>103</v>
      </c>
      <c r="C23" s="36">
        <v>63260646.716200002</v>
      </c>
      <c r="D23" s="36">
        <v>62776422.4309</v>
      </c>
      <c r="E23" s="37">
        <f t="shared" si="0"/>
        <v>126037069.1471</v>
      </c>
      <c r="H23" s="38"/>
      <c r="I23" s="38"/>
    </row>
    <row r="24" spans="1:9">
      <c r="A24" s="34">
        <v>19</v>
      </c>
      <c r="B24" s="35" t="s">
        <v>104</v>
      </c>
      <c r="C24" s="36">
        <v>76584055.650099993</v>
      </c>
      <c r="D24" s="36">
        <v>75997848.244000003</v>
      </c>
      <c r="E24" s="37">
        <f t="shared" si="0"/>
        <v>152581903.89410001</v>
      </c>
      <c r="H24" s="38"/>
      <c r="I24" s="38"/>
    </row>
    <row r="25" spans="1:9">
      <c r="A25" s="34">
        <v>20</v>
      </c>
      <c r="B25" s="35" t="s">
        <v>105</v>
      </c>
      <c r="C25" s="36">
        <v>59350463.5502</v>
      </c>
      <c r="D25" s="36">
        <v>58896169.493699998</v>
      </c>
      <c r="E25" s="37">
        <f t="shared" si="0"/>
        <v>118246633.0439</v>
      </c>
      <c r="H25" s="38"/>
      <c r="I25" s="38"/>
    </row>
    <row r="26" spans="1:9">
      <c r="A26" s="34">
        <v>21</v>
      </c>
      <c r="B26" s="35" t="s">
        <v>106</v>
      </c>
      <c r="C26" s="36">
        <v>50982344.292000003</v>
      </c>
      <c r="D26" s="36">
        <v>50592103.431199998</v>
      </c>
      <c r="E26" s="37">
        <f t="shared" si="0"/>
        <v>101574447.72319999</v>
      </c>
      <c r="H26" s="38"/>
      <c r="I26" s="38"/>
    </row>
    <row r="27" spans="1:9">
      <c r="A27" s="34">
        <v>22</v>
      </c>
      <c r="B27" s="35" t="s">
        <v>107</v>
      </c>
      <c r="C27" s="36">
        <v>53363123.393200003</v>
      </c>
      <c r="D27" s="36">
        <v>52954659.021799996</v>
      </c>
      <c r="E27" s="37">
        <f t="shared" si="0"/>
        <v>106317782.41500001</v>
      </c>
      <c r="H27" s="38"/>
      <c r="I27" s="38"/>
    </row>
    <row r="28" spans="1:9">
      <c r="A28" s="34">
        <v>23</v>
      </c>
      <c r="B28" s="35" t="s">
        <v>108</v>
      </c>
      <c r="C28" s="36">
        <v>42978458.201200001</v>
      </c>
      <c r="D28" s="36">
        <v>42649482.538000003</v>
      </c>
      <c r="E28" s="37">
        <f t="shared" si="0"/>
        <v>85627940.739199996</v>
      </c>
      <c r="H28" s="38"/>
      <c r="I28" s="38"/>
    </row>
    <row r="29" spans="1:9">
      <c r="A29" s="34">
        <v>24</v>
      </c>
      <c r="B29" s="35" t="s">
        <v>109</v>
      </c>
      <c r="C29" s="36">
        <v>64680203.227799997</v>
      </c>
      <c r="D29" s="36">
        <v>64185113.044399999</v>
      </c>
      <c r="E29" s="37">
        <f t="shared" si="0"/>
        <v>128865316.2722</v>
      </c>
      <c r="H29" s="38"/>
      <c r="I29" s="38"/>
    </row>
    <row r="30" spans="1:9">
      <c r="A30" s="34">
        <v>25</v>
      </c>
      <c r="B30" s="35" t="s">
        <v>110</v>
      </c>
      <c r="C30" s="36">
        <v>44525775.046599999</v>
      </c>
      <c r="D30" s="36">
        <v>44184955.552500002</v>
      </c>
      <c r="E30" s="37">
        <f t="shared" si="0"/>
        <v>88710730.599099994</v>
      </c>
      <c r="H30" s="38"/>
      <c r="I30" s="38"/>
    </row>
    <row r="31" spans="1:9">
      <c r="A31" s="34">
        <v>26</v>
      </c>
      <c r="B31" s="35" t="s">
        <v>111</v>
      </c>
      <c r="C31" s="36">
        <v>57191375.580899999</v>
      </c>
      <c r="D31" s="36">
        <v>56753608.115500003</v>
      </c>
      <c r="E31" s="37">
        <f t="shared" si="0"/>
        <v>113944983.6964</v>
      </c>
      <c r="H31" s="38"/>
      <c r="I31" s="38"/>
    </row>
    <row r="32" spans="1:9">
      <c r="A32" s="34">
        <v>27</v>
      </c>
      <c r="B32" s="35" t="s">
        <v>112</v>
      </c>
      <c r="C32" s="36">
        <v>44856468.056400001</v>
      </c>
      <c r="D32" s="36">
        <v>44513117.295400001</v>
      </c>
      <c r="E32" s="37">
        <f t="shared" si="0"/>
        <v>89369585.351799995</v>
      </c>
      <c r="H32" s="38"/>
      <c r="I32" s="38"/>
    </row>
    <row r="33" spans="1:9">
      <c r="A33" s="34">
        <v>28</v>
      </c>
      <c r="B33" s="35" t="s">
        <v>113</v>
      </c>
      <c r="C33" s="36">
        <v>44945333.743199997</v>
      </c>
      <c r="D33" s="36">
        <v>44601302.766000003</v>
      </c>
      <c r="E33" s="37">
        <f t="shared" si="0"/>
        <v>89546636.509200007</v>
      </c>
      <c r="H33" s="38"/>
      <c r="I33" s="38"/>
    </row>
    <row r="34" spans="1:9">
      <c r="A34" s="34">
        <v>29</v>
      </c>
      <c r="B34" s="35" t="s">
        <v>114</v>
      </c>
      <c r="C34" s="36">
        <v>44034159.836499996</v>
      </c>
      <c r="D34" s="36">
        <v>43697103.377300002</v>
      </c>
      <c r="E34" s="37">
        <f t="shared" si="0"/>
        <v>87731263.213799998</v>
      </c>
      <c r="H34" s="38"/>
      <c r="I34" s="38"/>
    </row>
    <row r="35" spans="1:9">
      <c r="A35" s="34">
        <v>30</v>
      </c>
      <c r="B35" s="35" t="s">
        <v>115</v>
      </c>
      <c r="C35" s="36">
        <v>54153364.763400003</v>
      </c>
      <c r="D35" s="36">
        <v>53738851.543700002</v>
      </c>
      <c r="E35" s="37">
        <f t="shared" si="0"/>
        <v>107892216.3071</v>
      </c>
      <c r="H35" s="38"/>
      <c r="I35" s="38"/>
    </row>
    <row r="36" spans="1:9">
      <c r="A36" s="34">
        <v>31</v>
      </c>
      <c r="B36" s="35" t="s">
        <v>116</v>
      </c>
      <c r="C36" s="36">
        <v>50418567.158600003</v>
      </c>
      <c r="D36" s="36">
        <v>50032641.691100001</v>
      </c>
      <c r="E36" s="37">
        <f t="shared" si="0"/>
        <v>100451208.8497</v>
      </c>
      <c r="H36" s="38"/>
      <c r="I36" s="38"/>
    </row>
    <row r="37" spans="1:9">
      <c r="A37" s="34">
        <v>32</v>
      </c>
      <c r="B37" s="35" t="s">
        <v>117</v>
      </c>
      <c r="C37" s="36">
        <v>52070449.663400002</v>
      </c>
      <c r="D37" s="36">
        <v>51671879.974699996</v>
      </c>
      <c r="E37" s="37">
        <f t="shared" si="0"/>
        <v>103742329.6381</v>
      </c>
      <c r="H37" s="38"/>
      <c r="I37" s="38"/>
    </row>
    <row r="38" spans="1:9">
      <c r="A38" s="34">
        <v>33</v>
      </c>
      <c r="B38" s="35" t="s">
        <v>118</v>
      </c>
      <c r="C38" s="36">
        <v>53211272.459100001</v>
      </c>
      <c r="D38" s="36">
        <v>52803970.420100003</v>
      </c>
      <c r="E38" s="37">
        <f t="shared" si="0"/>
        <v>106015242.8792</v>
      </c>
      <c r="H38" s="38"/>
      <c r="I38" s="38"/>
    </row>
    <row r="39" spans="1:9">
      <c r="A39" s="34">
        <v>34</v>
      </c>
      <c r="B39" s="35" t="s">
        <v>119</v>
      </c>
      <c r="C39" s="36">
        <v>46508875.344899997</v>
      </c>
      <c r="D39" s="36">
        <v>46152876.345600002</v>
      </c>
      <c r="E39" s="37">
        <f t="shared" si="0"/>
        <v>92661751.690500006</v>
      </c>
      <c r="H39" s="38"/>
      <c r="I39" s="38"/>
    </row>
    <row r="40" spans="1:9">
      <c r="A40" s="34">
        <v>35</v>
      </c>
      <c r="B40" s="35" t="s">
        <v>120</v>
      </c>
      <c r="C40" s="36">
        <v>47944680.159999996</v>
      </c>
      <c r="D40" s="36">
        <v>47577690.891099997</v>
      </c>
      <c r="E40" s="37">
        <f t="shared" si="0"/>
        <v>95522371.051100001</v>
      </c>
      <c r="H40" s="38"/>
      <c r="I40" s="38"/>
    </row>
    <row r="41" spans="1:9">
      <c r="A41" s="34">
        <v>36</v>
      </c>
      <c r="B41" s="35" t="s">
        <v>121</v>
      </c>
      <c r="C41" s="36">
        <v>48046788.3292</v>
      </c>
      <c r="D41" s="36">
        <v>47679017.480300002</v>
      </c>
      <c r="E41" s="37">
        <f t="shared" si="0"/>
        <v>95725805.809499994</v>
      </c>
      <c r="H41" s="38"/>
      <c r="I41" s="38"/>
    </row>
    <row r="42" spans="1:9">
      <c r="A42" s="188" t="s">
        <v>27</v>
      </c>
      <c r="B42" s="190"/>
      <c r="C42" s="39">
        <f>SUM(C6:C41)</f>
        <v>1830887669.7656</v>
      </c>
      <c r="D42" s="39">
        <f t="shared" ref="D42:E42" si="1">SUM(D6:D41)</f>
        <v>1816873265.556</v>
      </c>
      <c r="E42" s="39">
        <f t="shared" si="1"/>
        <v>3647760935.3216</v>
      </c>
    </row>
  </sheetData>
  <mergeCells count="4">
    <mergeCell ref="A1:E1"/>
    <mergeCell ref="A2:E2"/>
    <mergeCell ref="A3:E3"/>
    <mergeCell ref="A42:B42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80"/>
  <sheetViews>
    <sheetView topLeftCell="A393" zoomScale="106" zoomScaleNormal="106" workbookViewId="0">
      <selection activeCell="F369" sqref="F369:F412"/>
    </sheetView>
  </sheetViews>
  <sheetFormatPr defaultColWidth="9.109375" defaultRowHeight="13.2"/>
  <cols>
    <col min="1" max="1" width="5.88671875" style="17" customWidth="1"/>
    <col min="2" max="2" width="16" style="17" customWidth="1"/>
    <col min="3" max="3" width="22.33203125" style="17" customWidth="1"/>
    <col min="4" max="4" width="22.6640625" style="17" customWidth="1"/>
    <col min="5" max="5" width="23.5546875" style="17" customWidth="1"/>
    <col min="6" max="6" width="24.88671875" style="17" customWidth="1"/>
    <col min="7" max="11" width="9.109375" style="17"/>
    <col min="12" max="13" width="15.33203125" style="17" customWidth="1"/>
    <col min="14" max="14" width="14.44140625" style="17" customWidth="1"/>
    <col min="15" max="15" width="14" style="17" customWidth="1"/>
    <col min="16" max="16" width="12.88671875" style="17" customWidth="1"/>
    <col min="17" max="16384" width="9.109375" style="17"/>
  </cols>
  <sheetData>
    <row r="1" spans="1:16" ht="17.399999999999999">
      <c r="A1" s="197" t="s">
        <v>17</v>
      </c>
      <c r="B1" s="197"/>
      <c r="C1" s="197"/>
      <c r="D1" s="197"/>
      <c r="E1" s="197"/>
      <c r="F1" s="197"/>
    </row>
    <row r="2" spans="1:16" ht="17.399999999999999">
      <c r="A2" s="197" t="s">
        <v>62</v>
      </c>
      <c r="B2" s="197"/>
      <c r="C2" s="197"/>
      <c r="D2" s="197"/>
      <c r="E2" s="197"/>
      <c r="F2" s="197"/>
    </row>
    <row r="3" spans="1:16" ht="38.4" customHeight="1">
      <c r="A3" s="196" t="s">
        <v>951</v>
      </c>
      <c r="B3" s="196"/>
      <c r="C3" s="196"/>
      <c r="D3" s="196"/>
      <c r="E3" s="196"/>
      <c r="F3" s="196"/>
    </row>
    <row r="4" spans="1:16" ht="52.2">
      <c r="A4" s="18" t="s">
        <v>952</v>
      </c>
      <c r="B4" s="18" t="s">
        <v>953</v>
      </c>
      <c r="C4" s="19" t="s">
        <v>954</v>
      </c>
      <c r="D4" s="3" t="s">
        <v>949</v>
      </c>
      <c r="E4" s="4" t="s">
        <v>950</v>
      </c>
      <c r="F4" s="15" t="s">
        <v>955</v>
      </c>
    </row>
    <row r="5" spans="1:16" ht="15.6">
      <c r="A5" s="20"/>
      <c r="B5" s="20"/>
      <c r="C5" s="21"/>
      <c r="D5" s="143" t="s">
        <v>28</v>
      </c>
      <c r="E5" s="143" t="s">
        <v>28</v>
      </c>
      <c r="F5" s="143" t="s">
        <v>28</v>
      </c>
      <c r="O5" s="26"/>
      <c r="P5" s="26"/>
    </row>
    <row r="6" spans="1:16" ht="18">
      <c r="A6" s="22">
        <v>1</v>
      </c>
      <c r="B6" s="23" t="s">
        <v>86</v>
      </c>
      <c r="C6" s="23" t="s">
        <v>130</v>
      </c>
      <c r="D6" s="24">
        <v>1622403.7716999999</v>
      </c>
      <c r="E6" s="24">
        <v>1609985.1932000001</v>
      </c>
      <c r="F6" s="25">
        <f>D6+E6</f>
        <v>3232388.9649</v>
      </c>
      <c r="L6" s="27"/>
      <c r="M6" s="27"/>
      <c r="N6" s="28"/>
      <c r="O6" s="28"/>
      <c r="P6" s="28"/>
    </row>
    <row r="7" spans="1:16" ht="18">
      <c r="A7" s="22">
        <v>2</v>
      </c>
      <c r="B7" s="23" t="s">
        <v>86</v>
      </c>
      <c r="C7" s="23" t="s">
        <v>132</v>
      </c>
      <c r="D7" s="24">
        <v>2706769.3410999998</v>
      </c>
      <c r="E7" s="24">
        <v>2686050.5606999998</v>
      </c>
      <c r="F7" s="25">
        <f t="shared" ref="F7:F70" si="0">D7+E7</f>
        <v>5392819.9018000001</v>
      </c>
      <c r="L7" s="27"/>
      <c r="M7" s="27"/>
      <c r="N7" s="28"/>
      <c r="O7" s="28"/>
      <c r="P7" s="28"/>
    </row>
    <row r="8" spans="1:16" ht="18">
      <c r="A8" s="22">
        <v>3</v>
      </c>
      <c r="B8" s="23" t="s">
        <v>86</v>
      </c>
      <c r="C8" s="23" t="s">
        <v>134</v>
      </c>
      <c r="D8" s="24">
        <v>1904510.2464000001</v>
      </c>
      <c r="E8" s="24">
        <v>1889932.3032</v>
      </c>
      <c r="F8" s="25">
        <f t="shared" si="0"/>
        <v>3794442.5496</v>
      </c>
      <c r="L8" s="27"/>
      <c r="M8" s="27"/>
      <c r="N8" s="28"/>
      <c r="O8" s="28"/>
      <c r="P8" s="28"/>
    </row>
    <row r="9" spans="1:16" ht="18">
      <c r="A9" s="22">
        <v>4</v>
      </c>
      <c r="B9" s="23" t="s">
        <v>86</v>
      </c>
      <c r="C9" s="23" t="s">
        <v>136</v>
      </c>
      <c r="D9" s="24">
        <v>1940489.6714999999</v>
      </c>
      <c r="E9" s="24">
        <v>1925636.3263000001</v>
      </c>
      <c r="F9" s="25">
        <f t="shared" si="0"/>
        <v>3866125.9978</v>
      </c>
      <c r="L9" s="27"/>
      <c r="M9" s="27"/>
      <c r="N9" s="28"/>
      <c r="O9" s="28"/>
      <c r="P9" s="28"/>
    </row>
    <row r="10" spans="1:16" ht="18">
      <c r="A10" s="22">
        <v>5</v>
      </c>
      <c r="B10" s="23" t="s">
        <v>86</v>
      </c>
      <c r="C10" s="23" t="s">
        <v>138</v>
      </c>
      <c r="D10" s="24">
        <v>1766225.648</v>
      </c>
      <c r="E10" s="24">
        <v>1752706.1947999999</v>
      </c>
      <c r="F10" s="25">
        <f t="shared" si="0"/>
        <v>3518931.8428000002</v>
      </c>
      <c r="L10" s="27"/>
      <c r="M10" s="27"/>
      <c r="N10" s="28"/>
      <c r="O10" s="28"/>
      <c r="P10" s="28"/>
    </row>
    <row r="11" spans="1:16" ht="36">
      <c r="A11" s="22">
        <v>6</v>
      </c>
      <c r="B11" s="23" t="s">
        <v>86</v>
      </c>
      <c r="C11" s="23" t="s">
        <v>140</v>
      </c>
      <c r="D11" s="24">
        <v>1824054.561</v>
      </c>
      <c r="E11" s="24">
        <v>1810092.4604</v>
      </c>
      <c r="F11" s="25">
        <f t="shared" si="0"/>
        <v>3634147.0214</v>
      </c>
      <c r="L11" s="27"/>
      <c r="M11" s="27"/>
      <c r="N11" s="28"/>
      <c r="O11" s="28"/>
      <c r="P11" s="28"/>
    </row>
    <row r="12" spans="1:16" ht="36">
      <c r="A12" s="22">
        <v>7</v>
      </c>
      <c r="B12" s="23" t="s">
        <v>86</v>
      </c>
      <c r="C12" s="23" t="s">
        <v>141</v>
      </c>
      <c r="D12" s="24">
        <v>1769821.4889</v>
      </c>
      <c r="E12" s="24">
        <v>1756274.5116000001</v>
      </c>
      <c r="F12" s="25">
        <f t="shared" si="0"/>
        <v>3526096.0005000001</v>
      </c>
      <c r="L12" s="27"/>
      <c r="M12" s="27"/>
      <c r="N12" s="28"/>
      <c r="O12" s="28"/>
      <c r="P12" s="28"/>
    </row>
    <row r="13" spans="1:16" ht="18">
      <c r="A13" s="22">
        <v>8</v>
      </c>
      <c r="B13" s="23" t="s">
        <v>86</v>
      </c>
      <c r="C13" s="23" t="s">
        <v>143</v>
      </c>
      <c r="D13" s="24">
        <v>1725686.3104999999</v>
      </c>
      <c r="E13" s="24">
        <v>1712477.1629000001</v>
      </c>
      <c r="F13" s="25">
        <f t="shared" si="0"/>
        <v>3438163.4734</v>
      </c>
      <c r="L13" s="27"/>
      <c r="M13" s="27"/>
      <c r="N13" s="28"/>
      <c r="O13" s="28"/>
      <c r="P13" s="28"/>
    </row>
    <row r="14" spans="1:16" ht="18">
      <c r="A14" s="22">
        <v>9</v>
      </c>
      <c r="B14" s="23" t="s">
        <v>86</v>
      </c>
      <c r="C14" s="23" t="s">
        <v>145</v>
      </c>
      <c r="D14" s="24">
        <v>1861769.7819000001</v>
      </c>
      <c r="E14" s="24">
        <v>1847518.9927000001</v>
      </c>
      <c r="F14" s="25">
        <f t="shared" si="0"/>
        <v>3709288.7746000001</v>
      </c>
      <c r="L14" s="27"/>
      <c r="M14" s="27"/>
      <c r="N14" s="28"/>
      <c r="O14" s="28"/>
      <c r="P14" s="28"/>
    </row>
    <row r="15" spans="1:16" ht="18">
      <c r="A15" s="22">
        <v>10</v>
      </c>
      <c r="B15" s="23" t="s">
        <v>86</v>
      </c>
      <c r="C15" s="23" t="s">
        <v>147</v>
      </c>
      <c r="D15" s="24">
        <v>1889319.6154</v>
      </c>
      <c r="E15" s="24">
        <v>1874857.9478</v>
      </c>
      <c r="F15" s="25">
        <f t="shared" si="0"/>
        <v>3764177.5632000002</v>
      </c>
      <c r="L15" s="27"/>
      <c r="M15" s="27"/>
      <c r="N15" s="28"/>
      <c r="O15" s="28"/>
      <c r="P15" s="28"/>
    </row>
    <row r="16" spans="1:16" ht="18">
      <c r="A16" s="22">
        <v>11</v>
      </c>
      <c r="B16" s="23" t="s">
        <v>86</v>
      </c>
      <c r="C16" s="23" t="s">
        <v>149</v>
      </c>
      <c r="D16" s="24">
        <v>2066122.1233999999</v>
      </c>
      <c r="E16" s="24">
        <v>2050307.1332</v>
      </c>
      <c r="F16" s="25">
        <f t="shared" si="0"/>
        <v>4116429.2566</v>
      </c>
      <c r="L16" s="27"/>
      <c r="M16" s="27"/>
      <c r="N16" s="28"/>
      <c r="O16" s="28"/>
      <c r="P16" s="28"/>
    </row>
    <row r="17" spans="1:16" ht="18">
      <c r="A17" s="22">
        <v>12</v>
      </c>
      <c r="B17" s="23" t="s">
        <v>86</v>
      </c>
      <c r="C17" s="23" t="s">
        <v>151</v>
      </c>
      <c r="D17" s="24">
        <v>1989308.3134000001</v>
      </c>
      <c r="E17" s="24">
        <v>1974081.2892</v>
      </c>
      <c r="F17" s="25">
        <f t="shared" si="0"/>
        <v>3963389.6025999999</v>
      </c>
      <c r="L17" s="27"/>
      <c r="M17" s="27"/>
      <c r="N17" s="28"/>
      <c r="O17" s="28"/>
      <c r="P17" s="28"/>
    </row>
    <row r="18" spans="1:16" ht="18">
      <c r="A18" s="22">
        <v>13</v>
      </c>
      <c r="B18" s="23" t="s">
        <v>86</v>
      </c>
      <c r="C18" s="23" t="s">
        <v>153</v>
      </c>
      <c r="D18" s="24">
        <v>1519079.7075</v>
      </c>
      <c r="E18" s="24">
        <v>1507452.0160000001</v>
      </c>
      <c r="F18" s="25">
        <f t="shared" si="0"/>
        <v>3026531.7234999998</v>
      </c>
      <c r="L18" s="27"/>
      <c r="M18" s="27"/>
      <c r="N18" s="28"/>
      <c r="O18" s="28"/>
      <c r="P18" s="28"/>
    </row>
    <row r="19" spans="1:16" ht="18">
      <c r="A19" s="22">
        <v>14</v>
      </c>
      <c r="B19" s="23" t="s">
        <v>86</v>
      </c>
      <c r="C19" s="23" t="s">
        <v>155</v>
      </c>
      <c r="D19" s="24">
        <v>1435322.8319999999</v>
      </c>
      <c r="E19" s="24">
        <v>1424336.2516999999</v>
      </c>
      <c r="F19" s="25">
        <f t="shared" si="0"/>
        <v>2859659.0836999998</v>
      </c>
      <c r="L19" s="27"/>
      <c r="M19" s="27"/>
      <c r="N19" s="28"/>
      <c r="O19" s="28"/>
      <c r="P19" s="28"/>
    </row>
    <row r="20" spans="1:16" ht="18">
      <c r="A20" s="22">
        <v>15</v>
      </c>
      <c r="B20" s="23" t="s">
        <v>86</v>
      </c>
      <c r="C20" s="23" t="s">
        <v>157</v>
      </c>
      <c r="D20" s="24">
        <v>1494591.4946999999</v>
      </c>
      <c r="E20" s="24">
        <v>1483151.2466</v>
      </c>
      <c r="F20" s="25">
        <f t="shared" si="0"/>
        <v>2977742.7412999999</v>
      </c>
      <c r="L20" s="27"/>
      <c r="M20" s="27"/>
      <c r="N20" s="28"/>
      <c r="O20" s="28"/>
      <c r="P20" s="28"/>
    </row>
    <row r="21" spans="1:16" ht="18">
      <c r="A21" s="22">
        <v>16</v>
      </c>
      <c r="B21" s="23" t="s">
        <v>86</v>
      </c>
      <c r="C21" s="23" t="s">
        <v>159</v>
      </c>
      <c r="D21" s="24">
        <v>2227953.9479999999</v>
      </c>
      <c r="E21" s="24">
        <v>2210900.2272000001</v>
      </c>
      <c r="F21" s="25">
        <f t="shared" si="0"/>
        <v>4438854.1752000004</v>
      </c>
      <c r="L21" s="27"/>
      <c r="M21" s="27"/>
      <c r="N21" s="28"/>
      <c r="O21" s="28"/>
      <c r="P21" s="28"/>
    </row>
    <row r="22" spans="1:16" ht="18">
      <c r="A22" s="22">
        <v>17</v>
      </c>
      <c r="B22" s="23" t="s">
        <v>86</v>
      </c>
      <c r="C22" s="23" t="s">
        <v>161</v>
      </c>
      <c r="D22" s="24">
        <v>1925082.9079</v>
      </c>
      <c r="E22" s="24">
        <v>1910347.4927000001</v>
      </c>
      <c r="F22" s="25">
        <f t="shared" si="0"/>
        <v>3835430.4005999998</v>
      </c>
      <c r="L22" s="27"/>
      <c r="M22" s="27"/>
      <c r="N22" s="28"/>
      <c r="O22" s="28"/>
      <c r="P22" s="28"/>
    </row>
    <row r="23" spans="1:16" ht="18">
      <c r="A23" s="22">
        <v>18</v>
      </c>
      <c r="B23" s="23" t="s">
        <v>87</v>
      </c>
      <c r="C23" s="23" t="s">
        <v>166</v>
      </c>
      <c r="D23" s="24">
        <v>1974235.3385000001</v>
      </c>
      <c r="E23" s="24">
        <v>1959123.6894</v>
      </c>
      <c r="F23" s="25">
        <f t="shared" si="0"/>
        <v>3933359.0279000001</v>
      </c>
      <c r="L23" s="27"/>
      <c r="M23" s="27"/>
      <c r="N23" s="28"/>
      <c r="O23" s="28"/>
      <c r="P23" s="28"/>
    </row>
    <row r="24" spans="1:16" ht="18">
      <c r="A24" s="22">
        <v>19</v>
      </c>
      <c r="B24" s="23" t="s">
        <v>87</v>
      </c>
      <c r="C24" s="23" t="s">
        <v>168</v>
      </c>
      <c r="D24" s="24">
        <v>2411819.4462000001</v>
      </c>
      <c r="E24" s="24">
        <v>2393358.3396000001</v>
      </c>
      <c r="F24" s="25">
        <f t="shared" si="0"/>
        <v>4805177.7857999997</v>
      </c>
      <c r="L24" s="27"/>
      <c r="M24" s="27"/>
      <c r="N24" s="28"/>
      <c r="O24" s="28"/>
      <c r="P24" s="28"/>
    </row>
    <row r="25" spans="1:16" ht="18">
      <c r="A25" s="22">
        <v>20</v>
      </c>
      <c r="B25" s="23" t="s">
        <v>87</v>
      </c>
      <c r="C25" s="23" t="s">
        <v>169</v>
      </c>
      <c r="D25" s="24">
        <v>2053664.9494</v>
      </c>
      <c r="E25" s="24">
        <v>2037945.3118</v>
      </c>
      <c r="F25" s="25">
        <f t="shared" si="0"/>
        <v>4091610.2612000001</v>
      </c>
      <c r="L25" s="27"/>
      <c r="M25" s="27"/>
      <c r="N25" s="28"/>
      <c r="O25" s="28"/>
      <c r="P25" s="28"/>
    </row>
    <row r="26" spans="1:16" ht="18">
      <c r="A26" s="22">
        <v>21</v>
      </c>
      <c r="B26" s="23" t="s">
        <v>87</v>
      </c>
      <c r="C26" s="23" t="s">
        <v>171</v>
      </c>
      <c r="D26" s="24">
        <v>1798013.2535999999</v>
      </c>
      <c r="E26" s="24">
        <v>1784250.4844</v>
      </c>
      <c r="F26" s="25">
        <f t="shared" si="0"/>
        <v>3582263.7379999999</v>
      </c>
      <c r="L26" s="27"/>
      <c r="M26" s="27"/>
      <c r="N26" s="28"/>
      <c r="O26" s="28"/>
      <c r="P26" s="28"/>
    </row>
    <row r="27" spans="1:16" ht="18">
      <c r="A27" s="22">
        <v>22</v>
      </c>
      <c r="B27" s="23" t="s">
        <v>87</v>
      </c>
      <c r="C27" s="23" t="s">
        <v>173</v>
      </c>
      <c r="D27" s="24">
        <v>1779198.5458</v>
      </c>
      <c r="E27" s="24">
        <v>1765579.7923999999</v>
      </c>
      <c r="F27" s="25">
        <f t="shared" si="0"/>
        <v>3544778.3382000001</v>
      </c>
      <c r="L27" s="27"/>
      <c r="M27" s="27"/>
      <c r="N27" s="28"/>
      <c r="O27" s="28"/>
      <c r="P27" s="28"/>
    </row>
    <row r="28" spans="1:16" ht="18">
      <c r="A28" s="22">
        <v>23</v>
      </c>
      <c r="B28" s="23" t="s">
        <v>87</v>
      </c>
      <c r="C28" s="23" t="s">
        <v>175</v>
      </c>
      <c r="D28" s="24">
        <v>1902219.6295</v>
      </c>
      <c r="E28" s="24">
        <v>1887659.2197</v>
      </c>
      <c r="F28" s="25">
        <f t="shared" si="0"/>
        <v>3789878.8492000001</v>
      </c>
      <c r="L28" s="27"/>
      <c r="M28" s="27"/>
      <c r="N28" s="28"/>
      <c r="O28" s="28"/>
      <c r="P28" s="28"/>
    </row>
    <row r="29" spans="1:16" ht="18">
      <c r="A29" s="22">
        <v>24</v>
      </c>
      <c r="B29" s="23" t="s">
        <v>87</v>
      </c>
      <c r="C29" s="23" t="s">
        <v>177</v>
      </c>
      <c r="D29" s="24">
        <v>2071973.2537</v>
      </c>
      <c r="E29" s="24">
        <v>2056113.4764</v>
      </c>
      <c r="F29" s="25">
        <f t="shared" si="0"/>
        <v>4128086.7300999998</v>
      </c>
      <c r="L29" s="27"/>
      <c r="M29" s="27"/>
      <c r="N29" s="28"/>
      <c r="O29" s="28"/>
      <c r="P29" s="28"/>
    </row>
    <row r="30" spans="1:16" ht="18">
      <c r="A30" s="22">
        <v>25</v>
      </c>
      <c r="B30" s="23" t="s">
        <v>87</v>
      </c>
      <c r="C30" s="23" t="s">
        <v>179</v>
      </c>
      <c r="D30" s="24">
        <v>2167456.8659999999</v>
      </c>
      <c r="E30" s="24">
        <v>2150866.2159000002</v>
      </c>
      <c r="F30" s="25">
        <f t="shared" si="0"/>
        <v>4318323.0818999996</v>
      </c>
      <c r="L30" s="27"/>
      <c r="M30" s="27"/>
      <c r="N30" s="28"/>
      <c r="O30" s="28"/>
      <c r="P30" s="28"/>
    </row>
    <row r="31" spans="1:16" ht="18">
      <c r="A31" s="22">
        <v>26</v>
      </c>
      <c r="B31" s="23" t="s">
        <v>87</v>
      </c>
      <c r="C31" s="23" t="s">
        <v>181</v>
      </c>
      <c r="D31" s="24">
        <v>1884495.9038</v>
      </c>
      <c r="E31" s="24">
        <v>1870071.159</v>
      </c>
      <c r="F31" s="25">
        <f t="shared" si="0"/>
        <v>3754567.0628</v>
      </c>
      <c r="L31" s="27"/>
      <c r="M31" s="27"/>
      <c r="N31" s="28"/>
      <c r="O31" s="28"/>
      <c r="P31" s="28"/>
    </row>
    <row r="32" spans="1:16" ht="18">
      <c r="A32" s="22">
        <v>27</v>
      </c>
      <c r="B32" s="23" t="s">
        <v>87</v>
      </c>
      <c r="C32" s="23" t="s">
        <v>183</v>
      </c>
      <c r="D32" s="24">
        <v>1687318.2535000001</v>
      </c>
      <c r="E32" s="24">
        <v>1674402.7915000001</v>
      </c>
      <c r="F32" s="25">
        <f t="shared" si="0"/>
        <v>3361721.0449999999</v>
      </c>
      <c r="L32" s="27"/>
      <c r="M32" s="27"/>
      <c r="N32" s="28"/>
      <c r="O32" s="28"/>
      <c r="P32" s="28"/>
    </row>
    <row r="33" spans="1:16" ht="18">
      <c r="A33" s="22">
        <v>28</v>
      </c>
      <c r="B33" s="23" t="s">
        <v>87</v>
      </c>
      <c r="C33" s="23" t="s">
        <v>185</v>
      </c>
      <c r="D33" s="24">
        <v>1714692.6288000001</v>
      </c>
      <c r="E33" s="24">
        <v>1701567.6316</v>
      </c>
      <c r="F33" s="25">
        <f t="shared" si="0"/>
        <v>3416260.2604</v>
      </c>
      <c r="L33" s="27"/>
      <c r="M33" s="27"/>
      <c r="N33" s="28"/>
      <c r="O33" s="28"/>
      <c r="P33" s="28"/>
    </row>
    <row r="34" spans="1:16" ht="18">
      <c r="A34" s="22">
        <v>29</v>
      </c>
      <c r="B34" s="23" t="s">
        <v>87</v>
      </c>
      <c r="C34" s="23" t="s">
        <v>187</v>
      </c>
      <c r="D34" s="24">
        <v>1678794.4696</v>
      </c>
      <c r="E34" s="24">
        <v>1665944.2524000001</v>
      </c>
      <c r="F34" s="25">
        <f t="shared" si="0"/>
        <v>3344738.7220000001</v>
      </c>
      <c r="L34" s="27"/>
      <c r="M34" s="27"/>
      <c r="N34" s="28"/>
      <c r="O34" s="28"/>
      <c r="P34" s="28"/>
    </row>
    <row r="35" spans="1:16" ht="18">
      <c r="A35" s="22">
        <v>30</v>
      </c>
      <c r="B35" s="23" t="s">
        <v>87</v>
      </c>
      <c r="C35" s="23" t="s">
        <v>189</v>
      </c>
      <c r="D35" s="24">
        <v>1946598.2794999999</v>
      </c>
      <c r="E35" s="24">
        <v>1931698.1764</v>
      </c>
      <c r="F35" s="25">
        <f t="shared" si="0"/>
        <v>3878296.4558999999</v>
      </c>
      <c r="L35" s="27"/>
      <c r="M35" s="27"/>
      <c r="N35" s="28"/>
      <c r="O35" s="28"/>
      <c r="P35" s="28"/>
    </row>
    <row r="36" spans="1:16" ht="18">
      <c r="A36" s="22">
        <v>31</v>
      </c>
      <c r="B36" s="23" t="s">
        <v>87</v>
      </c>
      <c r="C36" s="23" t="s">
        <v>191</v>
      </c>
      <c r="D36" s="24">
        <v>1887111.7481</v>
      </c>
      <c r="E36" s="24">
        <v>1872666.9805000001</v>
      </c>
      <c r="F36" s="25">
        <f t="shared" si="0"/>
        <v>3759778.7286</v>
      </c>
      <c r="L36" s="27"/>
      <c r="M36" s="27"/>
      <c r="N36" s="28"/>
      <c r="O36" s="28"/>
      <c r="P36" s="28"/>
    </row>
    <row r="37" spans="1:16" ht="18">
      <c r="A37" s="22">
        <v>32</v>
      </c>
      <c r="B37" s="23" t="s">
        <v>87</v>
      </c>
      <c r="C37" s="23" t="s">
        <v>193</v>
      </c>
      <c r="D37" s="24">
        <v>1800758.6640000001</v>
      </c>
      <c r="E37" s="24">
        <v>1786974.8802</v>
      </c>
      <c r="F37" s="25">
        <f t="shared" si="0"/>
        <v>3587733.5441999999</v>
      </c>
      <c r="L37" s="27"/>
      <c r="M37" s="27"/>
      <c r="N37" s="28"/>
      <c r="O37" s="28"/>
      <c r="P37" s="28"/>
    </row>
    <row r="38" spans="1:16" ht="18">
      <c r="A38" s="22">
        <v>33</v>
      </c>
      <c r="B38" s="23" t="s">
        <v>87</v>
      </c>
      <c r="C38" s="23" t="s">
        <v>195</v>
      </c>
      <c r="D38" s="24">
        <v>1677631.7490000001</v>
      </c>
      <c r="E38" s="24">
        <v>1664790.4317000001</v>
      </c>
      <c r="F38" s="25">
        <f t="shared" si="0"/>
        <v>3342422.1806999999</v>
      </c>
      <c r="L38" s="27"/>
      <c r="M38" s="27"/>
      <c r="N38" s="28"/>
      <c r="O38" s="28"/>
      <c r="P38" s="28"/>
    </row>
    <row r="39" spans="1:16" ht="18">
      <c r="A39" s="22">
        <v>34</v>
      </c>
      <c r="B39" s="23" t="s">
        <v>87</v>
      </c>
      <c r="C39" s="23" t="s">
        <v>197</v>
      </c>
      <c r="D39" s="24">
        <v>1594349.1006</v>
      </c>
      <c r="E39" s="24">
        <v>1582145.2646000001</v>
      </c>
      <c r="F39" s="25">
        <f t="shared" si="0"/>
        <v>3176494.3651999999</v>
      </c>
      <c r="L39" s="27"/>
      <c r="M39" s="27"/>
      <c r="N39" s="28"/>
      <c r="O39" s="28"/>
      <c r="P39" s="28"/>
    </row>
    <row r="40" spans="1:16" ht="18">
      <c r="A40" s="22">
        <v>35</v>
      </c>
      <c r="B40" s="23" t="s">
        <v>87</v>
      </c>
      <c r="C40" s="23" t="s">
        <v>199</v>
      </c>
      <c r="D40" s="24">
        <v>1806135.0584</v>
      </c>
      <c r="E40" s="24">
        <v>1792310.1213</v>
      </c>
      <c r="F40" s="25">
        <f t="shared" si="0"/>
        <v>3598445.1797000002</v>
      </c>
      <c r="L40" s="27"/>
      <c r="M40" s="27"/>
      <c r="N40" s="28"/>
      <c r="O40" s="28"/>
      <c r="P40" s="28"/>
    </row>
    <row r="41" spans="1:16" ht="18">
      <c r="A41" s="22">
        <v>36</v>
      </c>
      <c r="B41" s="23" t="s">
        <v>87</v>
      </c>
      <c r="C41" s="23" t="s">
        <v>201</v>
      </c>
      <c r="D41" s="24">
        <v>2273414.5414</v>
      </c>
      <c r="E41" s="24">
        <v>2256012.8456000001</v>
      </c>
      <c r="F41" s="25">
        <f t="shared" si="0"/>
        <v>4529427.3870000001</v>
      </c>
      <c r="L41" s="27"/>
      <c r="M41" s="27"/>
      <c r="N41" s="28"/>
      <c r="O41" s="28"/>
      <c r="P41" s="28"/>
    </row>
    <row r="42" spans="1:16" ht="18">
      <c r="A42" s="22">
        <v>37</v>
      </c>
      <c r="B42" s="23" t="s">
        <v>87</v>
      </c>
      <c r="C42" s="23" t="s">
        <v>203</v>
      </c>
      <c r="D42" s="24">
        <v>1947818.0717</v>
      </c>
      <c r="E42" s="24">
        <v>1932908.6317</v>
      </c>
      <c r="F42" s="25">
        <f t="shared" si="0"/>
        <v>3880726.7034</v>
      </c>
      <c r="L42" s="27"/>
      <c r="M42" s="27"/>
      <c r="N42" s="28"/>
      <c r="O42" s="28"/>
      <c r="P42" s="28"/>
    </row>
    <row r="43" spans="1:16" ht="18">
      <c r="A43" s="22">
        <v>38</v>
      </c>
      <c r="B43" s="23" t="s">
        <v>87</v>
      </c>
      <c r="C43" s="23" t="s">
        <v>205</v>
      </c>
      <c r="D43" s="24">
        <v>1887582.6662000001</v>
      </c>
      <c r="E43" s="24">
        <v>1873134.2941000001</v>
      </c>
      <c r="F43" s="25">
        <f t="shared" si="0"/>
        <v>3760716.9602999999</v>
      </c>
      <c r="L43" s="27"/>
      <c r="M43" s="27"/>
      <c r="N43" s="28"/>
      <c r="O43" s="28"/>
      <c r="P43" s="28"/>
    </row>
    <row r="44" spans="1:16" ht="18">
      <c r="A44" s="22">
        <v>39</v>
      </c>
      <c r="B44" s="23" t="s">
        <v>88</v>
      </c>
      <c r="C44" s="23" t="s">
        <v>210</v>
      </c>
      <c r="D44" s="24">
        <v>1812525.5888</v>
      </c>
      <c r="E44" s="24">
        <v>1798651.7359</v>
      </c>
      <c r="F44" s="25">
        <f t="shared" si="0"/>
        <v>3611177.3247000002</v>
      </c>
      <c r="L44" s="27"/>
      <c r="M44" s="27"/>
      <c r="N44" s="28"/>
      <c r="O44" s="28"/>
      <c r="P44" s="28"/>
    </row>
    <row r="45" spans="1:16" ht="18">
      <c r="A45" s="22">
        <v>40</v>
      </c>
      <c r="B45" s="23" t="s">
        <v>88</v>
      </c>
      <c r="C45" s="23" t="s">
        <v>211</v>
      </c>
      <c r="D45" s="24">
        <v>1415217.2239000001</v>
      </c>
      <c r="E45" s="24">
        <v>1404384.5405999999</v>
      </c>
      <c r="F45" s="25">
        <f t="shared" si="0"/>
        <v>2819601.7645</v>
      </c>
      <c r="L45" s="27"/>
      <c r="M45" s="27"/>
      <c r="N45" s="28"/>
      <c r="O45" s="28"/>
      <c r="P45" s="28"/>
    </row>
    <row r="46" spans="1:16" ht="18">
      <c r="A46" s="22">
        <v>41</v>
      </c>
      <c r="B46" s="23" t="s">
        <v>88</v>
      </c>
      <c r="C46" s="23" t="s">
        <v>213</v>
      </c>
      <c r="D46" s="24">
        <v>1868487.6614000001</v>
      </c>
      <c r="E46" s="24">
        <v>1854185.4506999999</v>
      </c>
      <c r="F46" s="25">
        <f t="shared" si="0"/>
        <v>3722673.1121</v>
      </c>
      <c r="L46" s="27"/>
      <c r="M46" s="27"/>
      <c r="N46" s="28"/>
      <c r="O46" s="28"/>
      <c r="P46" s="28"/>
    </row>
    <row r="47" spans="1:16" ht="18">
      <c r="A47" s="22">
        <v>42</v>
      </c>
      <c r="B47" s="23" t="s">
        <v>88</v>
      </c>
      <c r="C47" s="23" t="s">
        <v>215</v>
      </c>
      <c r="D47" s="24">
        <v>1432408.0212999999</v>
      </c>
      <c r="E47" s="24">
        <v>1421443.7522</v>
      </c>
      <c r="F47" s="25">
        <f t="shared" si="0"/>
        <v>2853851.7735000001</v>
      </c>
      <c r="L47" s="27"/>
      <c r="M47" s="27"/>
      <c r="N47" s="28"/>
      <c r="O47" s="28"/>
      <c r="P47" s="28"/>
    </row>
    <row r="48" spans="1:16" ht="18">
      <c r="A48" s="22">
        <v>43</v>
      </c>
      <c r="B48" s="23" t="s">
        <v>88</v>
      </c>
      <c r="C48" s="23" t="s">
        <v>217</v>
      </c>
      <c r="D48" s="24">
        <v>1924921.1717000001</v>
      </c>
      <c r="E48" s="24">
        <v>1910186.9945</v>
      </c>
      <c r="F48" s="25">
        <f t="shared" si="0"/>
        <v>3835108.1661999999</v>
      </c>
      <c r="L48" s="27"/>
      <c r="M48" s="27"/>
      <c r="N48" s="28"/>
      <c r="O48" s="28"/>
      <c r="P48" s="28"/>
    </row>
    <row r="49" spans="1:16" ht="18">
      <c r="A49" s="22">
        <v>44</v>
      </c>
      <c r="B49" s="23" t="s">
        <v>88</v>
      </c>
      <c r="C49" s="23" t="s">
        <v>219</v>
      </c>
      <c r="D49" s="24">
        <v>1677785.6376</v>
      </c>
      <c r="E49" s="24">
        <v>1664943.1424</v>
      </c>
      <c r="F49" s="25">
        <f t="shared" si="0"/>
        <v>3342728.78</v>
      </c>
      <c r="L49" s="27"/>
      <c r="M49" s="27"/>
      <c r="N49" s="28"/>
      <c r="O49" s="28"/>
      <c r="P49" s="28"/>
    </row>
    <row r="50" spans="1:16" ht="18">
      <c r="A50" s="22">
        <v>45</v>
      </c>
      <c r="B50" s="23" t="s">
        <v>88</v>
      </c>
      <c r="C50" s="23" t="s">
        <v>221</v>
      </c>
      <c r="D50" s="24">
        <v>1902901.1246</v>
      </c>
      <c r="E50" s="24">
        <v>1888335.4983000001</v>
      </c>
      <c r="F50" s="25">
        <f t="shared" si="0"/>
        <v>3791236.6228999998</v>
      </c>
      <c r="L50" s="27"/>
      <c r="M50" s="27"/>
      <c r="N50" s="28"/>
      <c r="O50" s="28"/>
      <c r="P50" s="28"/>
    </row>
    <row r="51" spans="1:16" ht="18">
      <c r="A51" s="22">
        <v>46</v>
      </c>
      <c r="B51" s="23" t="s">
        <v>88</v>
      </c>
      <c r="C51" s="23" t="s">
        <v>223</v>
      </c>
      <c r="D51" s="24">
        <v>1524697.7341</v>
      </c>
      <c r="E51" s="24">
        <v>1513027.0397999999</v>
      </c>
      <c r="F51" s="25">
        <f t="shared" si="0"/>
        <v>3037724.7738999999</v>
      </c>
      <c r="L51" s="27"/>
      <c r="M51" s="27"/>
      <c r="N51" s="28"/>
      <c r="O51" s="28"/>
      <c r="P51" s="28"/>
    </row>
    <row r="52" spans="1:16" ht="36">
      <c r="A52" s="22">
        <v>47</v>
      </c>
      <c r="B52" s="23" t="s">
        <v>88</v>
      </c>
      <c r="C52" s="23" t="s">
        <v>225</v>
      </c>
      <c r="D52" s="24">
        <v>1769464.4761000001</v>
      </c>
      <c r="E52" s="24">
        <v>1755920.2315</v>
      </c>
      <c r="F52" s="25">
        <f t="shared" si="0"/>
        <v>3525384.7075999998</v>
      </c>
      <c r="L52" s="27"/>
      <c r="M52" s="27"/>
      <c r="N52" s="28"/>
      <c r="O52" s="28"/>
      <c r="P52" s="28"/>
    </row>
    <row r="53" spans="1:16" ht="18">
      <c r="A53" s="22">
        <v>48</v>
      </c>
      <c r="B53" s="23" t="s">
        <v>88</v>
      </c>
      <c r="C53" s="23" t="s">
        <v>227</v>
      </c>
      <c r="D53" s="24">
        <v>1925095.4328999999</v>
      </c>
      <c r="E53" s="24">
        <v>1910359.9217999999</v>
      </c>
      <c r="F53" s="25">
        <f t="shared" si="0"/>
        <v>3835455.3547</v>
      </c>
      <c r="L53" s="27"/>
      <c r="M53" s="27"/>
      <c r="N53" s="28"/>
      <c r="O53" s="28"/>
      <c r="P53" s="28"/>
    </row>
    <row r="54" spans="1:16" ht="18">
      <c r="A54" s="22">
        <v>49</v>
      </c>
      <c r="B54" s="23" t="s">
        <v>88</v>
      </c>
      <c r="C54" s="23" t="s">
        <v>229</v>
      </c>
      <c r="D54" s="24">
        <v>1481606.7523000001</v>
      </c>
      <c r="E54" s="24">
        <v>1470265.895</v>
      </c>
      <c r="F54" s="25">
        <f t="shared" si="0"/>
        <v>2951872.6472999998</v>
      </c>
      <c r="L54" s="27"/>
      <c r="M54" s="27"/>
      <c r="N54" s="28"/>
      <c r="O54" s="28"/>
      <c r="P54" s="28"/>
    </row>
    <row r="55" spans="1:16" ht="18">
      <c r="A55" s="22">
        <v>50</v>
      </c>
      <c r="B55" s="23" t="s">
        <v>88</v>
      </c>
      <c r="C55" s="23" t="s">
        <v>231</v>
      </c>
      <c r="D55" s="24">
        <v>1752474.5527999999</v>
      </c>
      <c r="E55" s="24">
        <v>1739060.3565</v>
      </c>
      <c r="F55" s="25">
        <f t="shared" si="0"/>
        <v>3491534.9092999999</v>
      </c>
      <c r="L55" s="27"/>
      <c r="M55" s="27"/>
      <c r="N55" s="28"/>
      <c r="O55" s="28"/>
      <c r="P55" s="28"/>
    </row>
    <row r="56" spans="1:16" ht="18">
      <c r="A56" s="22">
        <v>51</v>
      </c>
      <c r="B56" s="23" t="s">
        <v>88</v>
      </c>
      <c r="C56" s="23" t="s">
        <v>233</v>
      </c>
      <c r="D56" s="24">
        <v>1752968.6510000001</v>
      </c>
      <c r="E56" s="24">
        <v>1739550.6725000001</v>
      </c>
      <c r="F56" s="25">
        <f t="shared" si="0"/>
        <v>3492519.3234999999</v>
      </c>
      <c r="L56" s="27"/>
      <c r="M56" s="27"/>
      <c r="N56" s="28"/>
      <c r="O56" s="28"/>
      <c r="P56" s="28"/>
    </row>
    <row r="57" spans="1:16" ht="18">
      <c r="A57" s="22">
        <v>52</v>
      </c>
      <c r="B57" s="23" t="s">
        <v>88</v>
      </c>
      <c r="C57" s="23" t="s">
        <v>235</v>
      </c>
      <c r="D57" s="24">
        <v>1807926.3905</v>
      </c>
      <c r="E57" s="24">
        <v>1794087.7418</v>
      </c>
      <c r="F57" s="25">
        <f t="shared" si="0"/>
        <v>3602014.1323000002</v>
      </c>
      <c r="L57" s="27"/>
      <c r="M57" s="27"/>
      <c r="N57" s="28"/>
      <c r="O57" s="28"/>
      <c r="P57" s="28"/>
    </row>
    <row r="58" spans="1:16" ht="18">
      <c r="A58" s="22">
        <v>53</v>
      </c>
      <c r="B58" s="23" t="s">
        <v>88</v>
      </c>
      <c r="C58" s="23" t="s">
        <v>237</v>
      </c>
      <c r="D58" s="24">
        <v>1651717.9325000001</v>
      </c>
      <c r="E58" s="24">
        <v>1639074.9706999999</v>
      </c>
      <c r="F58" s="25">
        <f t="shared" si="0"/>
        <v>3290792.9032000001</v>
      </c>
      <c r="L58" s="27"/>
      <c r="M58" s="27"/>
      <c r="N58" s="28"/>
      <c r="O58" s="28"/>
      <c r="P58" s="28"/>
    </row>
    <row r="59" spans="1:16" ht="18">
      <c r="A59" s="22">
        <v>54</v>
      </c>
      <c r="B59" s="23" t="s">
        <v>88</v>
      </c>
      <c r="C59" s="23" t="s">
        <v>239</v>
      </c>
      <c r="D59" s="24">
        <v>1686487.2157000001</v>
      </c>
      <c r="E59" s="24">
        <v>1673578.1148000001</v>
      </c>
      <c r="F59" s="25">
        <f t="shared" si="0"/>
        <v>3360065.3305000002</v>
      </c>
      <c r="L59" s="27"/>
      <c r="M59" s="27"/>
      <c r="N59" s="28"/>
      <c r="O59" s="28"/>
      <c r="P59" s="28"/>
    </row>
    <row r="60" spans="1:16" ht="18">
      <c r="A60" s="22">
        <v>55</v>
      </c>
      <c r="B60" s="23" t="s">
        <v>88</v>
      </c>
      <c r="C60" s="23" t="s">
        <v>241</v>
      </c>
      <c r="D60" s="24">
        <v>1574235.5665</v>
      </c>
      <c r="E60" s="24">
        <v>1562185.6882</v>
      </c>
      <c r="F60" s="25">
        <f t="shared" si="0"/>
        <v>3136421.2546999999</v>
      </c>
      <c r="L60" s="27"/>
      <c r="M60" s="27"/>
      <c r="N60" s="28"/>
      <c r="O60" s="28"/>
      <c r="P60" s="28"/>
    </row>
    <row r="61" spans="1:16" ht="18">
      <c r="A61" s="22">
        <v>56</v>
      </c>
      <c r="B61" s="23" t="s">
        <v>88</v>
      </c>
      <c r="C61" s="23" t="s">
        <v>243</v>
      </c>
      <c r="D61" s="24">
        <v>1955837.5075000001</v>
      </c>
      <c r="E61" s="24">
        <v>1940866.6832999999</v>
      </c>
      <c r="F61" s="25">
        <f t="shared" si="0"/>
        <v>3896704.1908</v>
      </c>
      <c r="L61" s="27"/>
      <c r="M61" s="27"/>
      <c r="N61" s="28"/>
      <c r="O61" s="28"/>
      <c r="P61" s="28"/>
    </row>
    <row r="62" spans="1:16" ht="18">
      <c r="A62" s="22">
        <v>57</v>
      </c>
      <c r="B62" s="23" t="s">
        <v>88</v>
      </c>
      <c r="C62" s="23" t="s">
        <v>245</v>
      </c>
      <c r="D62" s="24">
        <v>1632001.5904000001</v>
      </c>
      <c r="E62" s="24">
        <v>1619509.5460999999</v>
      </c>
      <c r="F62" s="25">
        <f t="shared" si="0"/>
        <v>3251511.1365</v>
      </c>
      <c r="L62" s="27"/>
      <c r="M62" s="27"/>
      <c r="N62" s="28"/>
      <c r="O62" s="28"/>
      <c r="P62" s="28"/>
    </row>
    <row r="63" spans="1:16" ht="18">
      <c r="A63" s="22">
        <v>58</v>
      </c>
      <c r="B63" s="23" t="s">
        <v>88</v>
      </c>
      <c r="C63" s="23" t="s">
        <v>247</v>
      </c>
      <c r="D63" s="24">
        <v>1717137.7808999999</v>
      </c>
      <c r="E63" s="24">
        <v>1703994.0674000001</v>
      </c>
      <c r="F63" s="25">
        <f t="shared" si="0"/>
        <v>3421131.8483000002</v>
      </c>
      <c r="L63" s="27"/>
      <c r="M63" s="27"/>
      <c r="N63" s="28"/>
      <c r="O63" s="28"/>
      <c r="P63" s="28"/>
    </row>
    <row r="64" spans="1:16" ht="18">
      <c r="A64" s="22">
        <v>59</v>
      </c>
      <c r="B64" s="23" t="s">
        <v>88</v>
      </c>
      <c r="C64" s="23" t="s">
        <v>249</v>
      </c>
      <c r="D64" s="24">
        <v>1786072.6958999999</v>
      </c>
      <c r="E64" s="24">
        <v>1772401.3248000001</v>
      </c>
      <c r="F64" s="25">
        <f t="shared" si="0"/>
        <v>3558474.0207000002</v>
      </c>
      <c r="L64" s="27"/>
      <c r="M64" s="27"/>
      <c r="N64" s="28"/>
      <c r="O64" s="28"/>
      <c r="P64" s="28"/>
    </row>
    <row r="65" spans="1:16" ht="18">
      <c r="A65" s="22">
        <v>60</v>
      </c>
      <c r="B65" s="23" t="s">
        <v>88</v>
      </c>
      <c r="C65" s="23" t="s">
        <v>251</v>
      </c>
      <c r="D65" s="24">
        <v>1535176.2293</v>
      </c>
      <c r="E65" s="24">
        <v>1523425.328</v>
      </c>
      <c r="F65" s="25">
        <f t="shared" si="0"/>
        <v>3058601.5573</v>
      </c>
      <c r="L65" s="27"/>
      <c r="M65" s="27"/>
      <c r="N65" s="28"/>
      <c r="O65" s="28"/>
      <c r="P65" s="28"/>
    </row>
    <row r="66" spans="1:16" ht="18">
      <c r="A66" s="22">
        <v>61</v>
      </c>
      <c r="B66" s="23" t="s">
        <v>88</v>
      </c>
      <c r="C66" s="23" t="s">
        <v>253</v>
      </c>
      <c r="D66" s="24">
        <v>1603022.6248000001</v>
      </c>
      <c r="E66" s="24">
        <v>1590752.398</v>
      </c>
      <c r="F66" s="25">
        <f t="shared" si="0"/>
        <v>3193775.0227999999</v>
      </c>
      <c r="L66" s="27"/>
      <c r="M66" s="27"/>
      <c r="N66" s="28"/>
      <c r="O66" s="28"/>
      <c r="P66" s="28"/>
    </row>
    <row r="67" spans="1:16" ht="18">
      <c r="A67" s="22">
        <v>62</v>
      </c>
      <c r="B67" s="23" t="s">
        <v>88</v>
      </c>
      <c r="C67" s="23" t="s">
        <v>255</v>
      </c>
      <c r="D67" s="24">
        <v>1641946.0105000001</v>
      </c>
      <c r="E67" s="24">
        <v>1629377.8473</v>
      </c>
      <c r="F67" s="25">
        <f t="shared" si="0"/>
        <v>3271323.8577999999</v>
      </c>
      <c r="L67" s="27"/>
      <c r="M67" s="27"/>
      <c r="N67" s="28"/>
      <c r="O67" s="28"/>
      <c r="P67" s="28"/>
    </row>
    <row r="68" spans="1:16" ht="18">
      <c r="A68" s="22">
        <v>63</v>
      </c>
      <c r="B68" s="23" t="s">
        <v>88</v>
      </c>
      <c r="C68" s="23" t="s">
        <v>257</v>
      </c>
      <c r="D68" s="24">
        <v>1934576.1344000001</v>
      </c>
      <c r="E68" s="24">
        <v>1919768.0538999999</v>
      </c>
      <c r="F68" s="25">
        <f t="shared" si="0"/>
        <v>3854344.1883</v>
      </c>
      <c r="L68" s="27"/>
      <c r="M68" s="27"/>
      <c r="N68" s="28"/>
      <c r="O68" s="28"/>
      <c r="P68" s="28"/>
    </row>
    <row r="69" spans="1:16" ht="18">
      <c r="A69" s="22">
        <v>64</v>
      </c>
      <c r="B69" s="23" t="s">
        <v>88</v>
      </c>
      <c r="C69" s="23" t="s">
        <v>259</v>
      </c>
      <c r="D69" s="24">
        <v>1441078.7401000001</v>
      </c>
      <c r="E69" s="24">
        <v>1430048.1015999999</v>
      </c>
      <c r="F69" s="25">
        <f t="shared" si="0"/>
        <v>2871126.8417000002</v>
      </c>
      <c r="L69" s="27"/>
      <c r="M69" s="27"/>
      <c r="N69" s="28"/>
      <c r="O69" s="28"/>
      <c r="P69" s="28"/>
    </row>
    <row r="70" spans="1:16" ht="18">
      <c r="A70" s="22">
        <v>65</v>
      </c>
      <c r="B70" s="23" t="s">
        <v>88</v>
      </c>
      <c r="C70" s="23" t="s">
        <v>261</v>
      </c>
      <c r="D70" s="24">
        <v>1768215.3825000001</v>
      </c>
      <c r="E70" s="24">
        <v>1754680.699</v>
      </c>
      <c r="F70" s="25">
        <f t="shared" si="0"/>
        <v>3522896.0814999999</v>
      </c>
      <c r="L70" s="27"/>
      <c r="M70" s="27"/>
      <c r="N70" s="28"/>
      <c r="O70" s="28"/>
      <c r="P70" s="28"/>
    </row>
    <row r="71" spans="1:16" ht="18">
      <c r="A71" s="22">
        <v>66</v>
      </c>
      <c r="B71" s="23" t="s">
        <v>88</v>
      </c>
      <c r="C71" s="23" t="s">
        <v>263</v>
      </c>
      <c r="D71" s="24">
        <v>1441591.9258999999</v>
      </c>
      <c r="E71" s="24">
        <v>1430557.3592999999</v>
      </c>
      <c r="F71" s="25">
        <f t="shared" ref="F71:F134" si="1">D71+E71</f>
        <v>2872149.2851999998</v>
      </c>
      <c r="L71" s="27"/>
      <c r="M71" s="27"/>
      <c r="N71" s="28"/>
      <c r="O71" s="28"/>
      <c r="P71" s="28"/>
    </row>
    <row r="72" spans="1:16" ht="18">
      <c r="A72" s="22">
        <v>67</v>
      </c>
      <c r="B72" s="23" t="s">
        <v>88</v>
      </c>
      <c r="C72" s="23" t="s">
        <v>265</v>
      </c>
      <c r="D72" s="24">
        <v>1880067.3004000001</v>
      </c>
      <c r="E72" s="24">
        <v>1865676.4539999999</v>
      </c>
      <c r="F72" s="25">
        <f t="shared" si="1"/>
        <v>3745743.7544</v>
      </c>
      <c r="L72" s="27"/>
      <c r="M72" s="27"/>
      <c r="N72" s="28"/>
      <c r="O72" s="28"/>
      <c r="P72" s="28"/>
    </row>
    <row r="73" spans="1:16" ht="36">
      <c r="A73" s="22">
        <v>68</v>
      </c>
      <c r="B73" s="23" t="s">
        <v>88</v>
      </c>
      <c r="C73" s="23" t="s">
        <v>267</v>
      </c>
      <c r="D73" s="24">
        <v>1555663.1373999999</v>
      </c>
      <c r="E73" s="24">
        <v>1543755.4205</v>
      </c>
      <c r="F73" s="25">
        <f t="shared" si="1"/>
        <v>3099418.5578999999</v>
      </c>
      <c r="L73" s="27"/>
      <c r="M73" s="27"/>
      <c r="N73" s="28"/>
      <c r="O73" s="28"/>
      <c r="P73" s="28"/>
    </row>
    <row r="74" spans="1:16" ht="18">
      <c r="A74" s="22">
        <v>69</v>
      </c>
      <c r="B74" s="23" t="s">
        <v>88</v>
      </c>
      <c r="C74" s="23" t="s">
        <v>269</v>
      </c>
      <c r="D74" s="24">
        <v>2351460.6919</v>
      </c>
      <c r="E74" s="24">
        <v>2333461.5970999999</v>
      </c>
      <c r="F74" s="25">
        <f t="shared" si="1"/>
        <v>4684922.2889999999</v>
      </c>
      <c r="L74" s="27"/>
      <c r="M74" s="27"/>
      <c r="N74" s="28"/>
      <c r="O74" s="28"/>
      <c r="P74" s="28"/>
    </row>
    <row r="75" spans="1:16" ht="18">
      <c r="A75" s="22">
        <v>70</v>
      </c>
      <c r="B75" s="23" t="s">
        <v>89</v>
      </c>
      <c r="C75" s="23" t="s">
        <v>274</v>
      </c>
      <c r="D75" s="24">
        <v>2644870.5828999998</v>
      </c>
      <c r="E75" s="24">
        <v>2624625.6022999999</v>
      </c>
      <c r="F75" s="25">
        <f t="shared" si="1"/>
        <v>5269496.1852000002</v>
      </c>
      <c r="L75" s="27"/>
      <c r="M75" s="27"/>
      <c r="N75" s="28"/>
      <c r="O75" s="28"/>
      <c r="P75" s="28"/>
    </row>
    <row r="76" spans="1:16" ht="18">
      <c r="A76" s="22">
        <v>71</v>
      </c>
      <c r="B76" s="23" t="s">
        <v>89</v>
      </c>
      <c r="C76" s="23" t="s">
        <v>276</v>
      </c>
      <c r="D76" s="24">
        <v>1739417.426</v>
      </c>
      <c r="E76" s="24">
        <v>1726103.1745</v>
      </c>
      <c r="F76" s="25">
        <f t="shared" si="1"/>
        <v>3465520.6005000002</v>
      </c>
      <c r="L76" s="27"/>
      <c r="M76" s="27"/>
      <c r="N76" s="28"/>
      <c r="O76" s="28"/>
      <c r="P76" s="28"/>
    </row>
    <row r="77" spans="1:16" ht="18">
      <c r="A77" s="22">
        <v>72</v>
      </c>
      <c r="B77" s="23" t="s">
        <v>89</v>
      </c>
      <c r="C77" s="23" t="s">
        <v>278</v>
      </c>
      <c r="D77" s="24">
        <v>1789368.638</v>
      </c>
      <c r="E77" s="24">
        <v>1775672.0384</v>
      </c>
      <c r="F77" s="25">
        <f t="shared" si="1"/>
        <v>3565040.6764000002</v>
      </c>
      <c r="L77" s="27"/>
      <c r="M77" s="27"/>
      <c r="N77" s="28"/>
      <c r="O77" s="28"/>
      <c r="P77" s="28"/>
    </row>
    <row r="78" spans="1:16" ht="18">
      <c r="A78" s="22">
        <v>73</v>
      </c>
      <c r="B78" s="23" t="s">
        <v>89</v>
      </c>
      <c r="C78" s="23" t="s">
        <v>280</v>
      </c>
      <c r="D78" s="24">
        <v>2162801.0809999998</v>
      </c>
      <c r="E78" s="24">
        <v>2146246.0682999999</v>
      </c>
      <c r="F78" s="25">
        <f t="shared" si="1"/>
        <v>4309047.1492999997</v>
      </c>
      <c r="L78" s="27"/>
      <c r="M78" s="27"/>
      <c r="N78" s="28"/>
      <c r="O78" s="28"/>
      <c r="P78" s="28"/>
    </row>
    <row r="79" spans="1:16" ht="18">
      <c r="A79" s="22">
        <v>74</v>
      </c>
      <c r="B79" s="23" t="s">
        <v>89</v>
      </c>
      <c r="C79" s="23" t="s">
        <v>282</v>
      </c>
      <c r="D79" s="24">
        <v>1642577.0571999999</v>
      </c>
      <c r="E79" s="24">
        <v>1630004.0637000001</v>
      </c>
      <c r="F79" s="25">
        <f t="shared" si="1"/>
        <v>3272581.1209</v>
      </c>
      <c r="L79" s="27"/>
      <c r="M79" s="27"/>
      <c r="N79" s="28"/>
      <c r="O79" s="28"/>
      <c r="P79" s="28"/>
    </row>
    <row r="80" spans="1:16" ht="18">
      <c r="A80" s="22">
        <v>75</v>
      </c>
      <c r="B80" s="23" t="s">
        <v>89</v>
      </c>
      <c r="C80" s="23" t="s">
        <v>284</v>
      </c>
      <c r="D80" s="24">
        <v>1890972.4682</v>
      </c>
      <c r="E80" s="24">
        <v>1876498.149</v>
      </c>
      <c r="F80" s="25">
        <f t="shared" si="1"/>
        <v>3767470.6172000002</v>
      </c>
      <c r="L80" s="27"/>
      <c r="M80" s="27"/>
      <c r="N80" s="28"/>
      <c r="O80" s="28"/>
      <c r="P80" s="28"/>
    </row>
    <row r="81" spans="1:16" ht="18">
      <c r="A81" s="22">
        <v>76</v>
      </c>
      <c r="B81" s="23" t="s">
        <v>89</v>
      </c>
      <c r="C81" s="23" t="s">
        <v>286</v>
      </c>
      <c r="D81" s="24">
        <v>1752504.898</v>
      </c>
      <c r="E81" s="24">
        <v>1739090.4693</v>
      </c>
      <c r="F81" s="25">
        <f t="shared" si="1"/>
        <v>3491595.3673</v>
      </c>
      <c r="L81" s="27"/>
      <c r="M81" s="27"/>
      <c r="N81" s="28"/>
      <c r="O81" s="28"/>
      <c r="P81" s="28"/>
    </row>
    <row r="82" spans="1:16" ht="18">
      <c r="A82" s="22">
        <v>77</v>
      </c>
      <c r="B82" s="23" t="s">
        <v>89</v>
      </c>
      <c r="C82" s="23" t="s">
        <v>288</v>
      </c>
      <c r="D82" s="24">
        <v>1566957.1338</v>
      </c>
      <c r="E82" s="24">
        <v>1554962.9678</v>
      </c>
      <c r="F82" s="25">
        <f t="shared" si="1"/>
        <v>3121920.1016000002</v>
      </c>
      <c r="L82" s="27"/>
      <c r="M82" s="27"/>
      <c r="N82" s="28"/>
      <c r="O82" s="28"/>
      <c r="P82" s="28"/>
    </row>
    <row r="83" spans="1:16" ht="18">
      <c r="A83" s="22">
        <v>78</v>
      </c>
      <c r="B83" s="23" t="s">
        <v>89</v>
      </c>
      <c r="C83" s="23" t="s">
        <v>290</v>
      </c>
      <c r="D83" s="24">
        <v>1740399.6283</v>
      </c>
      <c r="E83" s="24">
        <v>1727077.8585999999</v>
      </c>
      <c r="F83" s="25">
        <f t="shared" si="1"/>
        <v>3467477.4868999999</v>
      </c>
      <c r="L83" s="27"/>
      <c r="M83" s="27"/>
      <c r="N83" s="28"/>
      <c r="O83" s="28"/>
      <c r="P83" s="28"/>
    </row>
    <row r="84" spans="1:16" ht="18">
      <c r="A84" s="22">
        <v>79</v>
      </c>
      <c r="B84" s="23" t="s">
        <v>89</v>
      </c>
      <c r="C84" s="23" t="s">
        <v>292</v>
      </c>
      <c r="D84" s="24">
        <v>2753374.9506999999</v>
      </c>
      <c r="E84" s="24">
        <v>2732299.4308000002</v>
      </c>
      <c r="F84" s="25">
        <f t="shared" si="1"/>
        <v>5485674.3815000001</v>
      </c>
      <c r="L84" s="27"/>
      <c r="M84" s="27"/>
      <c r="N84" s="28"/>
      <c r="O84" s="28"/>
      <c r="P84" s="28"/>
    </row>
    <row r="85" spans="1:16" ht="18">
      <c r="A85" s="22">
        <v>80</v>
      </c>
      <c r="B85" s="23" t="s">
        <v>89</v>
      </c>
      <c r="C85" s="23" t="s">
        <v>294</v>
      </c>
      <c r="D85" s="24">
        <v>1913598.9158000001</v>
      </c>
      <c r="E85" s="24">
        <v>1898951.4040999999</v>
      </c>
      <c r="F85" s="25">
        <f t="shared" si="1"/>
        <v>3812550.3199</v>
      </c>
      <c r="L85" s="27"/>
      <c r="M85" s="27"/>
      <c r="N85" s="28"/>
      <c r="O85" s="28"/>
      <c r="P85" s="28"/>
    </row>
    <row r="86" spans="1:16" ht="18">
      <c r="A86" s="22">
        <v>81</v>
      </c>
      <c r="B86" s="23" t="s">
        <v>89</v>
      </c>
      <c r="C86" s="23" t="s">
        <v>296</v>
      </c>
      <c r="D86" s="24">
        <v>2339566.8021999998</v>
      </c>
      <c r="E86" s="24">
        <v>2321658.7483999999</v>
      </c>
      <c r="F86" s="25">
        <f t="shared" si="1"/>
        <v>4661225.5505999997</v>
      </c>
      <c r="L86" s="27"/>
      <c r="M86" s="27"/>
      <c r="N86" s="28"/>
      <c r="O86" s="28"/>
      <c r="P86" s="28"/>
    </row>
    <row r="87" spans="1:16" ht="18">
      <c r="A87" s="22">
        <v>82</v>
      </c>
      <c r="B87" s="23" t="s">
        <v>89</v>
      </c>
      <c r="C87" s="23" t="s">
        <v>298</v>
      </c>
      <c r="D87" s="24">
        <v>1718984.4408</v>
      </c>
      <c r="E87" s="24">
        <v>1705826.5921</v>
      </c>
      <c r="F87" s="25">
        <f t="shared" si="1"/>
        <v>3424811.0329</v>
      </c>
      <c r="L87" s="27"/>
      <c r="M87" s="27"/>
      <c r="N87" s="28"/>
      <c r="O87" s="28"/>
      <c r="P87" s="28"/>
    </row>
    <row r="88" spans="1:16" ht="18">
      <c r="A88" s="22">
        <v>83</v>
      </c>
      <c r="B88" s="23" t="s">
        <v>89</v>
      </c>
      <c r="C88" s="23" t="s">
        <v>300</v>
      </c>
      <c r="D88" s="24">
        <v>1704383.3017</v>
      </c>
      <c r="E88" s="24">
        <v>1691337.2165000001</v>
      </c>
      <c r="F88" s="25">
        <f t="shared" si="1"/>
        <v>3395720.5181999998</v>
      </c>
      <c r="L88" s="27"/>
      <c r="M88" s="27"/>
      <c r="N88" s="28"/>
      <c r="O88" s="28"/>
      <c r="P88" s="28"/>
    </row>
    <row r="89" spans="1:16" ht="18">
      <c r="A89" s="22">
        <v>84</v>
      </c>
      <c r="B89" s="23" t="s">
        <v>89</v>
      </c>
      <c r="C89" s="23" t="s">
        <v>302</v>
      </c>
      <c r="D89" s="24">
        <v>2045633.1728000001</v>
      </c>
      <c r="E89" s="24">
        <v>2029975.0138000001</v>
      </c>
      <c r="F89" s="25">
        <f t="shared" si="1"/>
        <v>4075608.1866000001</v>
      </c>
      <c r="L89" s="27"/>
      <c r="M89" s="27"/>
      <c r="N89" s="28"/>
      <c r="O89" s="28"/>
      <c r="P89" s="28"/>
    </row>
    <row r="90" spans="1:16" ht="18">
      <c r="A90" s="22">
        <v>85</v>
      </c>
      <c r="B90" s="23" t="s">
        <v>89</v>
      </c>
      <c r="C90" s="23" t="s">
        <v>304</v>
      </c>
      <c r="D90" s="24">
        <v>1954660.3825999999</v>
      </c>
      <c r="E90" s="24">
        <v>1939698.5686000001</v>
      </c>
      <c r="F90" s="25">
        <f t="shared" si="1"/>
        <v>3894358.9512</v>
      </c>
      <c r="L90" s="27"/>
      <c r="M90" s="27"/>
      <c r="N90" s="28"/>
      <c r="O90" s="28"/>
      <c r="P90" s="28"/>
    </row>
    <row r="91" spans="1:16" ht="18">
      <c r="A91" s="22">
        <v>86</v>
      </c>
      <c r="B91" s="23" t="s">
        <v>89</v>
      </c>
      <c r="C91" s="23" t="s">
        <v>305</v>
      </c>
      <c r="D91" s="24">
        <v>1637465.4931999999</v>
      </c>
      <c r="E91" s="24">
        <v>1624931.6258</v>
      </c>
      <c r="F91" s="25">
        <f t="shared" si="1"/>
        <v>3262397.1189999999</v>
      </c>
      <c r="L91" s="27"/>
      <c r="M91" s="27"/>
      <c r="N91" s="28"/>
      <c r="O91" s="28"/>
      <c r="P91" s="28"/>
    </row>
    <row r="92" spans="1:16" ht="18">
      <c r="A92" s="22">
        <v>87</v>
      </c>
      <c r="B92" s="23" t="s">
        <v>89</v>
      </c>
      <c r="C92" s="23" t="s">
        <v>307</v>
      </c>
      <c r="D92" s="24">
        <v>1696712.4818</v>
      </c>
      <c r="E92" s="24">
        <v>1683725.1124</v>
      </c>
      <c r="F92" s="25">
        <f t="shared" si="1"/>
        <v>3380437.5942000002</v>
      </c>
      <c r="L92" s="27"/>
      <c r="M92" s="27"/>
      <c r="N92" s="28"/>
      <c r="O92" s="28"/>
      <c r="P92" s="28"/>
    </row>
    <row r="93" spans="1:16" ht="18">
      <c r="A93" s="22">
        <v>88</v>
      </c>
      <c r="B93" s="23" t="s">
        <v>89</v>
      </c>
      <c r="C93" s="23" t="s">
        <v>309</v>
      </c>
      <c r="D93" s="24">
        <v>1832305.4153</v>
      </c>
      <c r="E93" s="24">
        <v>1818280.159</v>
      </c>
      <c r="F93" s="25">
        <f t="shared" si="1"/>
        <v>3650585.5743</v>
      </c>
      <c r="L93" s="27"/>
      <c r="M93" s="27"/>
      <c r="N93" s="28"/>
      <c r="O93" s="28"/>
      <c r="P93" s="28"/>
    </row>
    <row r="94" spans="1:16" ht="18">
      <c r="A94" s="22">
        <v>89</v>
      </c>
      <c r="B94" s="23" t="s">
        <v>89</v>
      </c>
      <c r="C94" s="23" t="s">
        <v>311</v>
      </c>
      <c r="D94" s="24">
        <v>1854246.7508</v>
      </c>
      <c r="E94" s="24">
        <v>1840053.5460999999</v>
      </c>
      <c r="F94" s="25">
        <f t="shared" si="1"/>
        <v>3694300.2969</v>
      </c>
      <c r="L94" s="27"/>
      <c r="M94" s="27"/>
      <c r="N94" s="28"/>
      <c r="O94" s="28"/>
      <c r="P94" s="28"/>
    </row>
    <row r="95" spans="1:16" ht="18">
      <c r="A95" s="22">
        <v>90</v>
      </c>
      <c r="B95" s="23" t="s">
        <v>89</v>
      </c>
      <c r="C95" s="23" t="s">
        <v>313</v>
      </c>
      <c r="D95" s="24">
        <v>1780349.9373000001</v>
      </c>
      <c r="E95" s="24">
        <v>1766722.3707000001</v>
      </c>
      <c r="F95" s="25">
        <f t="shared" si="1"/>
        <v>3547072.3080000002</v>
      </c>
      <c r="L95" s="27"/>
      <c r="M95" s="27"/>
      <c r="N95" s="28"/>
      <c r="O95" s="28"/>
      <c r="P95" s="28"/>
    </row>
    <row r="96" spans="1:16" ht="18">
      <c r="A96" s="22">
        <v>91</v>
      </c>
      <c r="B96" s="23" t="s">
        <v>90</v>
      </c>
      <c r="C96" s="23" t="s">
        <v>318</v>
      </c>
      <c r="D96" s="24">
        <v>3001862.4679999999</v>
      </c>
      <c r="E96" s="24">
        <v>2978884.9175</v>
      </c>
      <c r="F96" s="25">
        <f t="shared" si="1"/>
        <v>5980747.3854999999</v>
      </c>
      <c r="L96" s="27"/>
      <c r="M96" s="27"/>
      <c r="N96" s="28"/>
      <c r="O96" s="28"/>
      <c r="P96" s="28"/>
    </row>
    <row r="97" spans="1:16" ht="18">
      <c r="A97" s="22">
        <v>92</v>
      </c>
      <c r="B97" s="23" t="s">
        <v>90</v>
      </c>
      <c r="C97" s="23" t="s">
        <v>90</v>
      </c>
      <c r="D97" s="24">
        <v>3625065.0904000001</v>
      </c>
      <c r="E97" s="24">
        <v>3597317.2781000002</v>
      </c>
      <c r="F97" s="25">
        <f t="shared" si="1"/>
        <v>7222382.3684999999</v>
      </c>
      <c r="L97" s="27"/>
      <c r="M97" s="27"/>
      <c r="N97" s="28"/>
      <c r="O97" s="28"/>
      <c r="P97" s="28"/>
    </row>
    <row r="98" spans="1:16" ht="18">
      <c r="A98" s="22">
        <v>93</v>
      </c>
      <c r="B98" s="23" t="s">
        <v>90</v>
      </c>
      <c r="C98" s="23" t="s">
        <v>321</v>
      </c>
      <c r="D98" s="24">
        <v>1585409.4083</v>
      </c>
      <c r="E98" s="24">
        <v>1573274.0005999999</v>
      </c>
      <c r="F98" s="25">
        <f t="shared" si="1"/>
        <v>3158683.4089000002</v>
      </c>
      <c r="L98" s="27"/>
      <c r="M98" s="27"/>
      <c r="N98" s="28"/>
      <c r="O98" s="28"/>
      <c r="P98" s="28"/>
    </row>
    <row r="99" spans="1:16" ht="18">
      <c r="A99" s="22">
        <v>94</v>
      </c>
      <c r="B99" s="23" t="s">
        <v>90</v>
      </c>
      <c r="C99" s="23" t="s">
        <v>323</v>
      </c>
      <c r="D99" s="24">
        <v>1873694.8862999999</v>
      </c>
      <c r="E99" s="24">
        <v>1859352.8171999999</v>
      </c>
      <c r="F99" s="25">
        <f t="shared" si="1"/>
        <v>3733047.7034999998</v>
      </c>
      <c r="L99" s="27"/>
      <c r="M99" s="27"/>
      <c r="N99" s="28"/>
      <c r="O99" s="28"/>
      <c r="P99" s="28"/>
    </row>
    <row r="100" spans="1:16" ht="18">
      <c r="A100" s="22">
        <v>95</v>
      </c>
      <c r="B100" s="23" t="s">
        <v>90</v>
      </c>
      <c r="C100" s="23" t="s">
        <v>325</v>
      </c>
      <c r="D100" s="24">
        <v>2376859.1274999999</v>
      </c>
      <c r="E100" s="24">
        <v>2358665.6222000001</v>
      </c>
      <c r="F100" s="25">
        <f t="shared" si="1"/>
        <v>4735524.7496999996</v>
      </c>
      <c r="L100" s="27"/>
      <c r="M100" s="27"/>
      <c r="N100" s="28"/>
      <c r="O100" s="28"/>
      <c r="P100" s="28"/>
    </row>
    <row r="101" spans="1:16" ht="18">
      <c r="A101" s="22">
        <v>96</v>
      </c>
      <c r="B101" s="23" t="s">
        <v>90</v>
      </c>
      <c r="C101" s="23" t="s">
        <v>327</v>
      </c>
      <c r="D101" s="24">
        <v>1573919.8958999999</v>
      </c>
      <c r="E101" s="24">
        <v>1561872.4339000001</v>
      </c>
      <c r="F101" s="25">
        <f t="shared" si="1"/>
        <v>3135792.3297999999</v>
      </c>
      <c r="L101" s="27"/>
      <c r="M101" s="27"/>
      <c r="N101" s="28"/>
      <c r="O101" s="28"/>
      <c r="P101" s="28"/>
    </row>
    <row r="102" spans="1:16" ht="18">
      <c r="A102" s="22">
        <v>97</v>
      </c>
      <c r="B102" s="23" t="s">
        <v>90</v>
      </c>
      <c r="C102" s="23" t="s">
        <v>329</v>
      </c>
      <c r="D102" s="24">
        <v>2510987.6060000001</v>
      </c>
      <c r="E102" s="24">
        <v>2491767.4234000002</v>
      </c>
      <c r="F102" s="25">
        <f t="shared" si="1"/>
        <v>5002755.0294000003</v>
      </c>
      <c r="L102" s="27"/>
      <c r="M102" s="27"/>
      <c r="N102" s="28"/>
      <c r="O102" s="28"/>
      <c r="P102" s="28"/>
    </row>
    <row r="103" spans="1:16" ht="18">
      <c r="A103" s="22">
        <v>98</v>
      </c>
      <c r="B103" s="23" t="s">
        <v>90</v>
      </c>
      <c r="C103" s="23" t="s">
        <v>331</v>
      </c>
      <c r="D103" s="24">
        <v>2534768.8076999998</v>
      </c>
      <c r="E103" s="24">
        <v>2515366.5935999998</v>
      </c>
      <c r="F103" s="25">
        <f t="shared" si="1"/>
        <v>5050135.4013</v>
      </c>
      <c r="L103" s="27"/>
      <c r="M103" s="27"/>
      <c r="N103" s="28"/>
      <c r="O103" s="28"/>
      <c r="P103" s="28"/>
    </row>
    <row r="104" spans="1:16" ht="18">
      <c r="A104" s="22">
        <v>99</v>
      </c>
      <c r="B104" s="23" t="s">
        <v>90</v>
      </c>
      <c r="C104" s="23" t="s">
        <v>333</v>
      </c>
      <c r="D104" s="24">
        <v>1782929.2977</v>
      </c>
      <c r="E104" s="24">
        <v>1769281.9876000001</v>
      </c>
      <c r="F104" s="25">
        <f t="shared" si="1"/>
        <v>3552211.2853000001</v>
      </c>
      <c r="L104" s="27"/>
      <c r="M104" s="27"/>
      <c r="N104" s="28"/>
      <c r="O104" s="28"/>
      <c r="P104" s="28"/>
    </row>
    <row r="105" spans="1:16" ht="18">
      <c r="A105" s="22">
        <v>100</v>
      </c>
      <c r="B105" s="23" t="s">
        <v>90</v>
      </c>
      <c r="C105" s="23" t="s">
        <v>334</v>
      </c>
      <c r="D105" s="24">
        <v>2041974.3884999999</v>
      </c>
      <c r="E105" s="24">
        <v>2026344.2355</v>
      </c>
      <c r="F105" s="25">
        <f t="shared" si="1"/>
        <v>4068318.6239999998</v>
      </c>
      <c r="L105" s="27"/>
      <c r="M105" s="27"/>
      <c r="N105" s="28"/>
      <c r="O105" s="28"/>
      <c r="P105" s="28"/>
    </row>
    <row r="106" spans="1:16" ht="18">
      <c r="A106" s="22">
        <v>101</v>
      </c>
      <c r="B106" s="23" t="s">
        <v>90</v>
      </c>
      <c r="C106" s="23" t="s">
        <v>336</v>
      </c>
      <c r="D106" s="24">
        <v>1580015.2163</v>
      </c>
      <c r="E106" s="24">
        <v>1567921.0981000001</v>
      </c>
      <c r="F106" s="25">
        <f t="shared" si="1"/>
        <v>3147936.3144</v>
      </c>
      <c r="L106" s="27"/>
      <c r="M106" s="27"/>
      <c r="N106" s="28"/>
      <c r="O106" s="28"/>
      <c r="P106" s="28"/>
    </row>
    <row r="107" spans="1:16" ht="18">
      <c r="A107" s="22">
        <v>102</v>
      </c>
      <c r="B107" s="23" t="s">
        <v>90</v>
      </c>
      <c r="C107" s="23" t="s">
        <v>338</v>
      </c>
      <c r="D107" s="24">
        <v>2446818.2069999999</v>
      </c>
      <c r="E107" s="24">
        <v>2428089.2047000001</v>
      </c>
      <c r="F107" s="25">
        <f t="shared" si="1"/>
        <v>4874907.4117000001</v>
      </c>
      <c r="L107" s="27"/>
      <c r="M107" s="27"/>
      <c r="N107" s="28"/>
      <c r="O107" s="28"/>
      <c r="P107" s="28"/>
    </row>
    <row r="108" spans="1:16" ht="18">
      <c r="A108" s="22">
        <v>103</v>
      </c>
      <c r="B108" s="23" t="s">
        <v>90</v>
      </c>
      <c r="C108" s="23" t="s">
        <v>340</v>
      </c>
      <c r="D108" s="24">
        <v>2012391.2043999999</v>
      </c>
      <c r="E108" s="24">
        <v>1996987.4938000001</v>
      </c>
      <c r="F108" s="25">
        <f t="shared" si="1"/>
        <v>4009378.6982</v>
      </c>
      <c r="L108" s="27"/>
      <c r="M108" s="27"/>
      <c r="N108" s="28"/>
      <c r="O108" s="28"/>
      <c r="P108" s="28"/>
    </row>
    <row r="109" spans="1:16" ht="18">
      <c r="A109" s="22">
        <v>104</v>
      </c>
      <c r="B109" s="23" t="s">
        <v>90</v>
      </c>
      <c r="C109" s="23" t="s">
        <v>342</v>
      </c>
      <c r="D109" s="24">
        <v>2349840.1595000001</v>
      </c>
      <c r="E109" s="24">
        <v>2331853.469</v>
      </c>
      <c r="F109" s="25">
        <f t="shared" si="1"/>
        <v>4681693.6284999996</v>
      </c>
      <c r="L109" s="27"/>
      <c r="M109" s="27"/>
      <c r="N109" s="28"/>
      <c r="O109" s="28"/>
      <c r="P109" s="28"/>
    </row>
    <row r="110" spans="1:16" ht="18">
      <c r="A110" s="22">
        <v>105</v>
      </c>
      <c r="B110" s="23" t="s">
        <v>90</v>
      </c>
      <c r="C110" s="23" t="s">
        <v>344</v>
      </c>
      <c r="D110" s="24">
        <v>3011268.1904000002</v>
      </c>
      <c r="E110" s="24">
        <v>2988218.6444000001</v>
      </c>
      <c r="F110" s="25">
        <f t="shared" si="1"/>
        <v>5999486.8348000003</v>
      </c>
      <c r="L110" s="27"/>
      <c r="M110" s="27"/>
      <c r="N110" s="28"/>
      <c r="O110" s="28"/>
      <c r="P110" s="28"/>
    </row>
    <row r="111" spans="1:16" ht="18">
      <c r="A111" s="22">
        <v>106</v>
      </c>
      <c r="B111" s="23" t="s">
        <v>90</v>
      </c>
      <c r="C111" s="23" t="s">
        <v>346</v>
      </c>
      <c r="D111" s="24">
        <v>2257487.9624999999</v>
      </c>
      <c r="E111" s="24">
        <v>2240208.1754999999</v>
      </c>
      <c r="F111" s="25">
        <f t="shared" si="1"/>
        <v>4497696.1380000003</v>
      </c>
      <c r="L111" s="27"/>
      <c r="M111" s="27"/>
      <c r="N111" s="28"/>
      <c r="O111" s="28"/>
      <c r="P111" s="28"/>
    </row>
    <row r="112" spans="1:16" ht="36">
      <c r="A112" s="22">
        <v>107</v>
      </c>
      <c r="B112" s="23" t="s">
        <v>90</v>
      </c>
      <c r="C112" s="23" t="s">
        <v>348</v>
      </c>
      <c r="D112" s="24">
        <v>2220412.5077</v>
      </c>
      <c r="E112" s="24">
        <v>2203416.5123999999</v>
      </c>
      <c r="F112" s="25">
        <f t="shared" si="1"/>
        <v>4423829.0201000003</v>
      </c>
      <c r="L112" s="27"/>
      <c r="M112" s="27"/>
      <c r="N112" s="28"/>
      <c r="O112" s="28"/>
      <c r="P112" s="28"/>
    </row>
    <row r="113" spans="1:16" ht="18">
      <c r="A113" s="22">
        <v>108</v>
      </c>
      <c r="B113" s="23" t="s">
        <v>90</v>
      </c>
      <c r="C113" s="23" t="s">
        <v>350</v>
      </c>
      <c r="D113" s="24">
        <v>3122587.6882000002</v>
      </c>
      <c r="E113" s="24">
        <v>3098686.0547000002</v>
      </c>
      <c r="F113" s="25">
        <f t="shared" si="1"/>
        <v>6221273.7429</v>
      </c>
      <c r="L113" s="27"/>
      <c r="M113" s="27"/>
      <c r="N113" s="28"/>
      <c r="O113" s="28"/>
      <c r="P113" s="28"/>
    </row>
    <row r="114" spans="1:16" ht="18">
      <c r="A114" s="22">
        <v>109</v>
      </c>
      <c r="B114" s="23" t="s">
        <v>90</v>
      </c>
      <c r="C114" s="23" t="s">
        <v>352</v>
      </c>
      <c r="D114" s="24">
        <v>1737901.1244000001</v>
      </c>
      <c r="E114" s="24">
        <v>1724598.4793</v>
      </c>
      <c r="F114" s="25">
        <f t="shared" si="1"/>
        <v>3462499.6036999999</v>
      </c>
      <c r="L114" s="27"/>
      <c r="M114" s="27"/>
      <c r="N114" s="28"/>
      <c r="O114" s="28"/>
      <c r="P114" s="28"/>
    </row>
    <row r="115" spans="1:16" ht="18">
      <c r="A115" s="22">
        <v>110</v>
      </c>
      <c r="B115" s="23" t="s">
        <v>90</v>
      </c>
      <c r="C115" s="23" t="s">
        <v>354</v>
      </c>
      <c r="D115" s="24">
        <v>1944660.4922</v>
      </c>
      <c r="E115" s="24">
        <v>1929775.2217000001</v>
      </c>
      <c r="F115" s="25">
        <f t="shared" si="1"/>
        <v>3874435.7138999999</v>
      </c>
      <c r="L115" s="27"/>
      <c r="M115" s="27"/>
      <c r="N115" s="28"/>
      <c r="O115" s="28"/>
      <c r="P115" s="28"/>
    </row>
    <row r="116" spans="1:16" ht="18">
      <c r="A116" s="22">
        <v>111</v>
      </c>
      <c r="B116" s="23" t="s">
        <v>91</v>
      </c>
      <c r="C116" s="23" t="s">
        <v>359</v>
      </c>
      <c r="D116" s="24">
        <v>2208306.3898999998</v>
      </c>
      <c r="E116" s="24">
        <v>2191403.0599000002</v>
      </c>
      <c r="F116" s="25">
        <f t="shared" si="1"/>
        <v>4399709.4497999996</v>
      </c>
      <c r="L116" s="27"/>
      <c r="M116" s="27"/>
      <c r="N116" s="28"/>
      <c r="O116" s="28"/>
      <c r="P116" s="28"/>
    </row>
    <row r="117" spans="1:16" ht="18">
      <c r="A117" s="22">
        <v>112</v>
      </c>
      <c r="B117" s="23" t="s">
        <v>91</v>
      </c>
      <c r="C117" s="23" t="s">
        <v>361</v>
      </c>
      <c r="D117" s="24">
        <v>2535147.1850000001</v>
      </c>
      <c r="E117" s="24">
        <v>2515742.0745999999</v>
      </c>
      <c r="F117" s="25">
        <f t="shared" si="1"/>
        <v>5050889.2596000005</v>
      </c>
      <c r="L117" s="27"/>
      <c r="M117" s="27"/>
      <c r="N117" s="28"/>
      <c r="O117" s="28"/>
      <c r="P117" s="28"/>
    </row>
    <row r="118" spans="1:16" ht="36">
      <c r="A118" s="22">
        <v>113</v>
      </c>
      <c r="B118" s="23" t="s">
        <v>91</v>
      </c>
      <c r="C118" s="23" t="s">
        <v>363</v>
      </c>
      <c r="D118" s="24">
        <v>1687143.1444999999</v>
      </c>
      <c r="E118" s="24">
        <v>1674229.0229</v>
      </c>
      <c r="F118" s="25">
        <f t="shared" si="1"/>
        <v>3361372.1674000002</v>
      </c>
      <c r="L118" s="27"/>
      <c r="M118" s="27"/>
      <c r="N118" s="28"/>
      <c r="O118" s="28"/>
      <c r="P118" s="28"/>
    </row>
    <row r="119" spans="1:16" ht="18">
      <c r="A119" s="22">
        <v>114</v>
      </c>
      <c r="B119" s="23" t="s">
        <v>91</v>
      </c>
      <c r="C119" s="23" t="s">
        <v>365</v>
      </c>
      <c r="D119" s="24">
        <v>2080323.7176999999</v>
      </c>
      <c r="E119" s="24">
        <v>2064400.0223999999</v>
      </c>
      <c r="F119" s="25">
        <f t="shared" si="1"/>
        <v>4144723.7401000001</v>
      </c>
      <c r="L119" s="27"/>
      <c r="M119" s="27"/>
      <c r="N119" s="28"/>
      <c r="O119" s="28"/>
      <c r="P119" s="28"/>
    </row>
    <row r="120" spans="1:16" ht="18">
      <c r="A120" s="22">
        <v>115</v>
      </c>
      <c r="B120" s="23" t="s">
        <v>91</v>
      </c>
      <c r="C120" s="23" t="s">
        <v>367</v>
      </c>
      <c r="D120" s="24">
        <v>2186238.8561999998</v>
      </c>
      <c r="E120" s="24">
        <v>2169504.4407000002</v>
      </c>
      <c r="F120" s="25">
        <f t="shared" si="1"/>
        <v>4355743.2969000004</v>
      </c>
      <c r="L120" s="27"/>
      <c r="M120" s="27"/>
      <c r="N120" s="28"/>
      <c r="O120" s="28"/>
      <c r="P120" s="28"/>
    </row>
    <row r="121" spans="1:16" ht="18">
      <c r="A121" s="22">
        <v>116</v>
      </c>
      <c r="B121" s="23" t="s">
        <v>91</v>
      </c>
      <c r="C121" s="23" t="s">
        <v>369</v>
      </c>
      <c r="D121" s="24">
        <v>2149412.1749999998</v>
      </c>
      <c r="E121" s="24">
        <v>2132959.6466999999</v>
      </c>
      <c r="F121" s="25">
        <f t="shared" si="1"/>
        <v>4282371.8217000002</v>
      </c>
      <c r="L121" s="27"/>
      <c r="M121" s="27"/>
      <c r="N121" s="28"/>
      <c r="O121" s="28"/>
      <c r="P121" s="28"/>
    </row>
    <row r="122" spans="1:16" ht="18">
      <c r="A122" s="22">
        <v>117</v>
      </c>
      <c r="B122" s="23" t="s">
        <v>91</v>
      </c>
      <c r="C122" s="23" t="s">
        <v>371</v>
      </c>
      <c r="D122" s="24">
        <v>2969559.9446</v>
      </c>
      <c r="E122" s="24">
        <v>2946829.6515000002</v>
      </c>
      <c r="F122" s="25">
        <f t="shared" si="1"/>
        <v>5916389.5960999997</v>
      </c>
      <c r="L122" s="27"/>
      <c r="M122" s="27"/>
      <c r="N122" s="28"/>
      <c r="O122" s="28"/>
      <c r="P122" s="28"/>
    </row>
    <row r="123" spans="1:16" ht="18">
      <c r="A123" s="22">
        <v>118</v>
      </c>
      <c r="B123" s="23" t="s">
        <v>91</v>
      </c>
      <c r="C123" s="23" t="s">
        <v>373</v>
      </c>
      <c r="D123" s="24">
        <v>2741014.8319999999</v>
      </c>
      <c r="E123" s="24">
        <v>2720033.9218000001</v>
      </c>
      <c r="F123" s="25">
        <f t="shared" si="1"/>
        <v>5461048.7538000001</v>
      </c>
      <c r="L123" s="27"/>
      <c r="M123" s="27"/>
      <c r="N123" s="28"/>
      <c r="O123" s="28"/>
      <c r="P123" s="28"/>
    </row>
    <row r="124" spans="1:16" ht="18">
      <c r="A124" s="22">
        <v>119</v>
      </c>
      <c r="B124" s="23" t="s">
        <v>92</v>
      </c>
      <c r="C124" s="23" t="s">
        <v>378</v>
      </c>
      <c r="D124" s="24">
        <v>2184091.2752999999</v>
      </c>
      <c r="E124" s="24">
        <v>2167373.2982999999</v>
      </c>
      <c r="F124" s="25">
        <f t="shared" si="1"/>
        <v>4351464.5735999998</v>
      </c>
      <c r="L124" s="27"/>
      <c r="M124" s="27"/>
      <c r="N124" s="28"/>
      <c r="O124" s="28"/>
      <c r="P124" s="28"/>
    </row>
    <row r="125" spans="1:16" ht="18">
      <c r="A125" s="22">
        <v>120</v>
      </c>
      <c r="B125" s="23" t="s">
        <v>92</v>
      </c>
      <c r="C125" s="23" t="s">
        <v>380</v>
      </c>
      <c r="D125" s="24">
        <v>1927130.0804000001</v>
      </c>
      <c r="E125" s="24">
        <v>1912378.9952</v>
      </c>
      <c r="F125" s="25">
        <f t="shared" si="1"/>
        <v>3839509.0756000001</v>
      </c>
      <c r="L125" s="27"/>
      <c r="M125" s="27"/>
      <c r="N125" s="28"/>
      <c r="O125" s="28"/>
      <c r="P125" s="28"/>
    </row>
    <row r="126" spans="1:16" ht="18">
      <c r="A126" s="22">
        <v>121</v>
      </c>
      <c r="B126" s="23" t="s">
        <v>92</v>
      </c>
      <c r="C126" s="23" t="s">
        <v>382</v>
      </c>
      <c r="D126" s="24">
        <v>1866034.8672</v>
      </c>
      <c r="E126" s="24">
        <v>1851751.4312</v>
      </c>
      <c r="F126" s="25">
        <f t="shared" si="1"/>
        <v>3717786.2984000002</v>
      </c>
      <c r="L126" s="27"/>
      <c r="M126" s="27"/>
      <c r="N126" s="28"/>
      <c r="O126" s="28"/>
      <c r="P126" s="28"/>
    </row>
    <row r="127" spans="1:16" ht="18">
      <c r="A127" s="22">
        <v>122</v>
      </c>
      <c r="B127" s="23" t="s">
        <v>92</v>
      </c>
      <c r="C127" s="23" t="s">
        <v>384</v>
      </c>
      <c r="D127" s="24">
        <v>2212159.9438</v>
      </c>
      <c r="E127" s="24">
        <v>2195227.1170999999</v>
      </c>
      <c r="F127" s="25">
        <f t="shared" si="1"/>
        <v>4407387.0608999999</v>
      </c>
      <c r="L127" s="27"/>
      <c r="M127" s="27"/>
      <c r="N127" s="28"/>
      <c r="O127" s="28"/>
      <c r="P127" s="28"/>
    </row>
    <row r="128" spans="1:16" ht="18">
      <c r="A128" s="22">
        <v>123</v>
      </c>
      <c r="B128" s="23" t="s">
        <v>92</v>
      </c>
      <c r="C128" s="23" t="s">
        <v>386</v>
      </c>
      <c r="D128" s="24">
        <v>2871039.1841000002</v>
      </c>
      <c r="E128" s="24">
        <v>2849063.0114000002</v>
      </c>
      <c r="F128" s="25">
        <f t="shared" si="1"/>
        <v>5720102.1955000004</v>
      </c>
      <c r="L128" s="27"/>
      <c r="M128" s="27"/>
      <c r="N128" s="28"/>
      <c r="O128" s="28"/>
      <c r="P128" s="28"/>
    </row>
    <row r="129" spans="1:16" ht="18">
      <c r="A129" s="22">
        <v>124</v>
      </c>
      <c r="B129" s="23" t="s">
        <v>92</v>
      </c>
      <c r="C129" s="23" t="s">
        <v>388</v>
      </c>
      <c r="D129" s="24">
        <v>2345674.9978999998</v>
      </c>
      <c r="E129" s="24">
        <v>2327720.1894</v>
      </c>
      <c r="F129" s="25">
        <f t="shared" si="1"/>
        <v>4673395.1873000003</v>
      </c>
      <c r="L129" s="27"/>
      <c r="M129" s="27"/>
      <c r="N129" s="28"/>
      <c r="O129" s="28"/>
      <c r="P129" s="28"/>
    </row>
    <row r="130" spans="1:16" ht="18">
      <c r="A130" s="22">
        <v>125</v>
      </c>
      <c r="B130" s="23" t="s">
        <v>92</v>
      </c>
      <c r="C130" s="23" t="s">
        <v>390</v>
      </c>
      <c r="D130" s="24">
        <v>2225091.7006999999</v>
      </c>
      <c r="E130" s="24">
        <v>2208059.8887</v>
      </c>
      <c r="F130" s="25">
        <f t="shared" si="1"/>
        <v>4433151.5893999999</v>
      </c>
      <c r="L130" s="27"/>
      <c r="M130" s="27"/>
      <c r="N130" s="28"/>
      <c r="O130" s="28"/>
      <c r="P130" s="28"/>
    </row>
    <row r="131" spans="1:16" ht="18">
      <c r="A131" s="22">
        <v>126</v>
      </c>
      <c r="B131" s="23" t="s">
        <v>92</v>
      </c>
      <c r="C131" s="23" t="s">
        <v>392</v>
      </c>
      <c r="D131" s="24">
        <v>1912138.12</v>
      </c>
      <c r="E131" s="24">
        <v>1897501.7897999999</v>
      </c>
      <c r="F131" s="25">
        <f t="shared" si="1"/>
        <v>3809639.9098</v>
      </c>
      <c r="L131" s="27"/>
      <c r="M131" s="27"/>
      <c r="N131" s="28"/>
      <c r="O131" s="28"/>
      <c r="P131" s="28"/>
    </row>
    <row r="132" spans="1:16" ht="18">
      <c r="A132" s="22">
        <v>127</v>
      </c>
      <c r="B132" s="23" t="s">
        <v>92</v>
      </c>
      <c r="C132" s="23" t="s">
        <v>394</v>
      </c>
      <c r="D132" s="24">
        <v>2415523.6214000001</v>
      </c>
      <c r="E132" s="24">
        <v>2397034.1614000001</v>
      </c>
      <c r="F132" s="25">
        <f t="shared" si="1"/>
        <v>4812557.7828000002</v>
      </c>
      <c r="L132" s="27"/>
      <c r="M132" s="27"/>
      <c r="N132" s="28"/>
      <c r="O132" s="28"/>
      <c r="P132" s="28"/>
    </row>
    <row r="133" spans="1:16" ht="18">
      <c r="A133" s="22">
        <v>128</v>
      </c>
      <c r="B133" s="23" t="s">
        <v>92</v>
      </c>
      <c r="C133" s="23" t="s">
        <v>396</v>
      </c>
      <c r="D133" s="24">
        <v>2285359.1806000001</v>
      </c>
      <c r="E133" s="24">
        <v>2267866.0554</v>
      </c>
      <c r="F133" s="25">
        <f t="shared" si="1"/>
        <v>4553225.2359999996</v>
      </c>
      <c r="L133" s="27"/>
      <c r="M133" s="27"/>
      <c r="N133" s="28"/>
      <c r="O133" s="28"/>
      <c r="P133" s="28"/>
    </row>
    <row r="134" spans="1:16" ht="18">
      <c r="A134" s="22">
        <v>129</v>
      </c>
      <c r="B134" s="23" t="s">
        <v>92</v>
      </c>
      <c r="C134" s="23" t="s">
        <v>398</v>
      </c>
      <c r="D134" s="24">
        <v>2616583.7377999998</v>
      </c>
      <c r="E134" s="24">
        <v>2596555.2768999999</v>
      </c>
      <c r="F134" s="25">
        <f t="shared" si="1"/>
        <v>5213139.0147000002</v>
      </c>
      <c r="L134" s="27"/>
      <c r="M134" s="27"/>
      <c r="N134" s="28"/>
      <c r="O134" s="28"/>
      <c r="P134" s="28"/>
    </row>
    <row r="135" spans="1:16" ht="18">
      <c r="A135" s="22">
        <v>130</v>
      </c>
      <c r="B135" s="23" t="s">
        <v>92</v>
      </c>
      <c r="C135" s="23" t="s">
        <v>400</v>
      </c>
      <c r="D135" s="24">
        <v>2009382.1912</v>
      </c>
      <c r="E135" s="24">
        <v>1994001.5129</v>
      </c>
      <c r="F135" s="25">
        <f t="shared" ref="F135:F198" si="2">D135+E135</f>
        <v>4003383.7041000002</v>
      </c>
      <c r="L135" s="27"/>
      <c r="M135" s="27"/>
      <c r="N135" s="28"/>
      <c r="O135" s="28"/>
      <c r="P135" s="28"/>
    </row>
    <row r="136" spans="1:16" ht="18">
      <c r="A136" s="22">
        <v>131</v>
      </c>
      <c r="B136" s="23" t="s">
        <v>92</v>
      </c>
      <c r="C136" s="23" t="s">
        <v>402</v>
      </c>
      <c r="D136" s="24">
        <v>2413740.3026999999</v>
      </c>
      <c r="E136" s="24">
        <v>2395264.4929999998</v>
      </c>
      <c r="F136" s="25">
        <f t="shared" si="2"/>
        <v>4809004.7956999997</v>
      </c>
      <c r="L136" s="27"/>
      <c r="M136" s="27"/>
      <c r="N136" s="28"/>
      <c r="O136" s="28"/>
      <c r="P136" s="28"/>
    </row>
    <row r="137" spans="1:16" ht="18">
      <c r="A137" s="22">
        <v>132</v>
      </c>
      <c r="B137" s="23" t="s">
        <v>92</v>
      </c>
      <c r="C137" s="23" t="s">
        <v>404</v>
      </c>
      <c r="D137" s="24">
        <v>1783039.6199</v>
      </c>
      <c r="E137" s="24">
        <v>1769391.4654000001</v>
      </c>
      <c r="F137" s="25">
        <f t="shared" si="2"/>
        <v>3552431.0852999999</v>
      </c>
      <c r="L137" s="27"/>
      <c r="M137" s="27"/>
      <c r="N137" s="28"/>
      <c r="O137" s="28"/>
      <c r="P137" s="28"/>
    </row>
    <row r="138" spans="1:16" ht="18">
      <c r="A138" s="22">
        <v>133</v>
      </c>
      <c r="B138" s="23" t="s">
        <v>92</v>
      </c>
      <c r="C138" s="23" t="s">
        <v>406</v>
      </c>
      <c r="D138" s="24">
        <v>1873120.8495</v>
      </c>
      <c r="E138" s="24">
        <v>1858783.1743000001</v>
      </c>
      <c r="F138" s="25">
        <f t="shared" si="2"/>
        <v>3731904.0238000001</v>
      </c>
      <c r="L138" s="27"/>
      <c r="M138" s="27"/>
      <c r="N138" s="28"/>
      <c r="O138" s="28"/>
      <c r="P138" s="28"/>
    </row>
    <row r="139" spans="1:16" ht="18">
      <c r="A139" s="22">
        <v>134</v>
      </c>
      <c r="B139" s="23" t="s">
        <v>92</v>
      </c>
      <c r="C139" s="23" t="s">
        <v>408</v>
      </c>
      <c r="D139" s="24">
        <v>1708514.6475</v>
      </c>
      <c r="E139" s="24">
        <v>1695436.9391999999</v>
      </c>
      <c r="F139" s="25">
        <f t="shared" si="2"/>
        <v>3403951.5866999999</v>
      </c>
      <c r="L139" s="27"/>
      <c r="M139" s="27"/>
      <c r="N139" s="28"/>
      <c r="O139" s="28"/>
      <c r="P139" s="28"/>
    </row>
    <row r="140" spans="1:16" ht="18">
      <c r="A140" s="22">
        <v>135</v>
      </c>
      <c r="B140" s="23" t="s">
        <v>92</v>
      </c>
      <c r="C140" s="23" t="s">
        <v>410</v>
      </c>
      <c r="D140" s="24">
        <v>2161792.9593000002</v>
      </c>
      <c r="E140" s="24">
        <v>2145245.6631999998</v>
      </c>
      <c r="F140" s="25">
        <f t="shared" si="2"/>
        <v>4307038.6224999996</v>
      </c>
      <c r="L140" s="27"/>
      <c r="M140" s="27"/>
      <c r="N140" s="28"/>
      <c r="O140" s="28"/>
      <c r="P140" s="28"/>
    </row>
    <row r="141" spans="1:16" ht="18">
      <c r="A141" s="22">
        <v>136</v>
      </c>
      <c r="B141" s="23" t="s">
        <v>92</v>
      </c>
      <c r="C141" s="23" t="s">
        <v>412</v>
      </c>
      <c r="D141" s="24">
        <v>2025819.6746</v>
      </c>
      <c r="E141" s="24">
        <v>2010313.1768</v>
      </c>
      <c r="F141" s="25">
        <f t="shared" si="2"/>
        <v>4036132.8514</v>
      </c>
      <c r="L141" s="27"/>
      <c r="M141" s="27"/>
      <c r="N141" s="28"/>
      <c r="O141" s="28"/>
      <c r="P141" s="28"/>
    </row>
    <row r="142" spans="1:16" ht="18">
      <c r="A142" s="22">
        <v>137</v>
      </c>
      <c r="B142" s="23" t="s">
        <v>92</v>
      </c>
      <c r="C142" s="23" t="s">
        <v>414</v>
      </c>
      <c r="D142" s="24">
        <v>2372607.7366999998</v>
      </c>
      <c r="E142" s="24">
        <v>2354446.7733999998</v>
      </c>
      <c r="F142" s="25">
        <f t="shared" si="2"/>
        <v>4727054.5100999996</v>
      </c>
      <c r="L142" s="27"/>
      <c r="M142" s="27"/>
      <c r="N142" s="28"/>
      <c r="O142" s="28"/>
      <c r="P142" s="28"/>
    </row>
    <row r="143" spans="1:16" ht="18">
      <c r="A143" s="22">
        <v>138</v>
      </c>
      <c r="B143" s="23" t="s">
        <v>92</v>
      </c>
      <c r="C143" s="23" t="s">
        <v>416</v>
      </c>
      <c r="D143" s="24">
        <v>1644401.6329000001</v>
      </c>
      <c r="E143" s="24">
        <v>1631814.6732999999</v>
      </c>
      <c r="F143" s="25">
        <f t="shared" si="2"/>
        <v>3276216.3062</v>
      </c>
      <c r="L143" s="27"/>
      <c r="M143" s="27"/>
      <c r="N143" s="28"/>
      <c r="O143" s="28"/>
      <c r="P143" s="28"/>
    </row>
    <row r="144" spans="1:16" ht="18">
      <c r="A144" s="22">
        <v>139</v>
      </c>
      <c r="B144" s="23" t="s">
        <v>92</v>
      </c>
      <c r="C144" s="23" t="s">
        <v>418</v>
      </c>
      <c r="D144" s="24">
        <v>2248428.7286</v>
      </c>
      <c r="E144" s="24">
        <v>2231218.2850000001</v>
      </c>
      <c r="F144" s="25">
        <f t="shared" si="2"/>
        <v>4479647.0136000002</v>
      </c>
      <c r="L144" s="27"/>
      <c r="M144" s="27"/>
      <c r="N144" s="28"/>
      <c r="O144" s="28"/>
      <c r="P144" s="28"/>
    </row>
    <row r="145" spans="1:16" ht="18">
      <c r="A145" s="22">
        <v>140</v>
      </c>
      <c r="B145" s="23" t="s">
        <v>92</v>
      </c>
      <c r="C145" s="23" t="s">
        <v>420</v>
      </c>
      <c r="D145" s="24">
        <v>2189335.8204000001</v>
      </c>
      <c r="E145" s="24">
        <v>2172577.6993999998</v>
      </c>
      <c r="F145" s="25">
        <f t="shared" si="2"/>
        <v>4361913.5197999999</v>
      </c>
      <c r="L145" s="27"/>
      <c r="M145" s="27"/>
      <c r="N145" s="28"/>
      <c r="O145" s="28"/>
      <c r="P145" s="28"/>
    </row>
    <row r="146" spans="1:16" ht="18">
      <c r="A146" s="22">
        <v>141</v>
      </c>
      <c r="B146" s="23" t="s">
        <v>92</v>
      </c>
      <c r="C146" s="23" t="s">
        <v>422</v>
      </c>
      <c r="D146" s="24">
        <v>2318894.023</v>
      </c>
      <c r="E146" s="24">
        <v>2301144.2075999998</v>
      </c>
      <c r="F146" s="25">
        <f t="shared" si="2"/>
        <v>4620038.2306000004</v>
      </c>
      <c r="L146" s="27"/>
      <c r="M146" s="27"/>
      <c r="N146" s="28"/>
      <c r="O146" s="28"/>
      <c r="P146" s="28"/>
    </row>
    <row r="147" spans="1:16" ht="18">
      <c r="A147" s="22">
        <v>142</v>
      </c>
      <c r="B147" s="23" t="s">
        <v>93</v>
      </c>
      <c r="C147" s="23" t="s">
        <v>426</v>
      </c>
      <c r="D147" s="24">
        <v>1947406.5843</v>
      </c>
      <c r="E147" s="24">
        <v>1932500.2941000001</v>
      </c>
      <c r="F147" s="25">
        <f t="shared" si="2"/>
        <v>3879906.8783999998</v>
      </c>
      <c r="L147" s="27"/>
      <c r="M147" s="27"/>
      <c r="N147" s="28"/>
      <c r="O147" s="28"/>
      <c r="P147" s="28"/>
    </row>
    <row r="148" spans="1:16" ht="18">
      <c r="A148" s="22">
        <v>143</v>
      </c>
      <c r="B148" s="23" t="s">
        <v>93</v>
      </c>
      <c r="C148" s="23" t="s">
        <v>428</v>
      </c>
      <c r="D148" s="24">
        <v>1883071.0245999999</v>
      </c>
      <c r="E148" s="24">
        <v>1868657.1865000001</v>
      </c>
      <c r="F148" s="25">
        <f t="shared" si="2"/>
        <v>3751728.2111</v>
      </c>
      <c r="L148" s="27"/>
      <c r="M148" s="27"/>
      <c r="N148" s="28"/>
      <c r="O148" s="28"/>
      <c r="P148" s="28"/>
    </row>
    <row r="149" spans="1:16" ht="18">
      <c r="A149" s="22">
        <v>144</v>
      </c>
      <c r="B149" s="23" t="s">
        <v>93</v>
      </c>
      <c r="C149" s="23" t="s">
        <v>430</v>
      </c>
      <c r="D149" s="24">
        <v>2641867.0706000002</v>
      </c>
      <c r="E149" s="24">
        <v>2621645.0800999999</v>
      </c>
      <c r="F149" s="25">
        <f t="shared" si="2"/>
        <v>5263512.1507000001</v>
      </c>
      <c r="L149" s="27"/>
      <c r="M149" s="27"/>
      <c r="N149" s="28"/>
      <c r="O149" s="28"/>
      <c r="P149" s="28"/>
    </row>
    <row r="150" spans="1:16" ht="18">
      <c r="A150" s="22">
        <v>145</v>
      </c>
      <c r="B150" s="23" t="s">
        <v>93</v>
      </c>
      <c r="C150" s="23" t="s">
        <v>432</v>
      </c>
      <c r="D150" s="24">
        <v>1521795.3147</v>
      </c>
      <c r="E150" s="24">
        <v>1510146.8367000001</v>
      </c>
      <c r="F150" s="25">
        <f t="shared" si="2"/>
        <v>3031942.1513999999</v>
      </c>
      <c r="L150" s="27"/>
      <c r="M150" s="27"/>
      <c r="N150" s="28"/>
      <c r="O150" s="28"/>
      <c r="P150" s="28"/>
    </row>
    <row r="151" spans="1:16" ht="18">
      <c r="A151" s="22">
        <v>146</v>
      </c>
      <c r="B151" s="23" t="s">
        <v>93</v>
      </c>
      <c r="C151" s="23" t="s">
        <v>434</v>
      </c>
      <c r="D151" s="24">
        <v>2106288.3514</v>
      </c>
      <c r="E151" s="24">
        <v>2090165.9114999999</v>
      </c>
      <c r="F151" s="25">
        <f t="shared" si="2"/>
        <v>4196454.2629000004</v>
      </c>
      <c r="L151" s="27"/>
      <c r="M151" s="27"/>
      <c r="N151" s="28"/>
      <c r="O151" s="28"/>
      <c r="P151" s="28"/>
    </row>
    <row r="152" spans="1:16" ht="18">
      <c r="A152" s="22">
        <v>147</v>
      </c>
      <c r="B152" s="23" t="s">
        <v>93</v>
      </c>
      <c r="C152" s="23" t="s">
        <v>436</v>
      </c>
      <c r="D152" s="24">
        <v>1517360.4929</v>
      </c>
      <c r="E152" s="24">
        <v>1505745.9609999999</v>
      </c>
      <c r="F152" s="25">
        <f t="shared" si="2"/>
        <v>3023106.4539000001</v>
      </c>
      <c r="L152" s="27"/>
      <c r="M152" s="27"/>
      <c r="N152" s="28"/>
      <c r="O152" s="28"/>
      <c r="P152" s="28"/>
    </row>
    <row r="153" spans="1:16" ht="18">
      <c r="A153" s="22">
        <v>148</v>
      </c>
      <c r="B153" s="23" t="s">
        <v>93</v>
      </c>
      <c r="C153" s="23" t="s">
        <v>438</v>
      </c>
      <c r="D153" s="24">
        <v>2543588.4742000001</v>
      </c>
      <c r="E153" s="24">
        <v>2524118.7505999999</v>
      </c>
      <c r="F153" s="25">
        <f t="shared" si="2"/>
        <v>5067707.2248</v>
      </c>
      <c r="L153" s="27"/>
      <c r="M153" s="27"/>
      <c r="N153" s="28"/>
      <c r="O153" s="28"/>
      <c r="P153" s="28"/>
    </row>
    <row r="154" spans="1:16" ht="18">
      <c r="A154" s="22">
        <v>149</v>
      </c>
      <c r="B154" s="23" t="s">
        <v>93</v>
      </c>
      <c r="C154" s="23" t="s">
        <v>440</v>
      </c>
      <c r="D154" s="24">
        <v>1683259.1839999999</v>
      </c>
      <c r="E154" s="24">
        <v>1670374.7919000001</v>
      </c>
      <c r="F154" s="25">
        <f t="shared" si="2"/>
        <v>3353633.9759</v>
      </c>
      <c r="L154" s="27"/>
      <c r="M154" s="27"/>
      <c r="N154" s="28"/>
      <c r="O154" s="28"/>
      <c r="P154" s="28"/>
    </row>
    <row r="155" spans="1:16" ht="18">
      <c r="A155" s="22">
        <v>150</v>
      </c>
      <c r="B155" s="23" t="s">
        <v>93</v>
      </c>
      <c r="C155" s="23" t="s">
        <v>442</v>
      </c>
      <c r="D155" s="24">
        <v>1999125.5238000001</v>
      </c>
      <c r="E155" s="24">
        <v>1983823.3544999999</v>
      </c>
      <c r="F155" s="25">
        <f t="shared" si="2"/>
        <v>3982948.8783</v>
      </c>
      <c r="L155" s="27"/>
      <c r="M155" s="27"/>
      <c r="N155" s="28"/>
      <c r="O155" s="28"/>
      <c r="P155" s="28"/>
    </row>
    <row r="156" spans="1:16" ht="18">
      <c r="A156" s="22">
        <v>151</v>
      </c>
      <c r="B156" s="23" t="s">
        <v>93</v>
      </c>
      <c r="C156" s="23" t="s">
        <v>444</v>
      </c>
      <c r="D156" s="24">
        <v>1703978.7387999999</v>
      </c>
      <c r="E156" s="24">
        <v>1690935.7503</v>
      </c>
      <c r="F156" s="25">
        <f t="shared" si="2"/>
        <v>3394914.4890999999</v>
      </c>
      <c r="L156" s="27"/>
      <c r="M156" s="27"/>
      <c r="N156" s="28"/>
      <c r="O156" s="28"/>
      <c r="P156" s="28"/>
    </row>
    <row r="157" spans="1:16" ht="18">
      <c r="A157" s="22">
        <v>152</v>
      </c>
      <c r="B157" s="23" t="s">
        <v>93</v>
      </c>
      <c r="C157" s="23" t="s">
        <v>446</v>
      </c>
      <c r="D157" s="24">
        <v>2455088.4254000001</v>
      </c>
      <c r="E157" s="24">
        <v>2436296.1192999999</v>
      </c>
      <c r="F157" s="25">
        <f t="shared" si="2"/>
        <v>4891384.5447000004</v>
      </c>
      <c r="L157" s="27"/>
      <c r="M157" s="27"/>
      <c r="N157" s="28"/>
      <c r="O157" s="28"/>
      <c r="P157" s="28"/>
    </row>
    <row r="158" spans="1:16" ht="18">
      <c r="A158" s="22">
        <v>153</v>
      </c>
      <c r="B158" s="23" t="s">
        <v>93</v>
      </c>
      <c r="C158" s="23" t="s">
        <v>448</v>
      </c>
      <c r="D158" s="24">
        <v>1738732.83</v>
      </c>
      <c r="E158" s="24">
        <v>1725423.8186999999</v>
      </c>
      <c r="F158" s="25">
        <f t="shared" si="2"/>
        <v>3464156.6486999998</v>
      </c>
      <c r="L158" s="27"/>
      <c r="M158" s="27"/>
      <c r="N158" s="28"/>
      <c r="O158" s="28"/>
      <c r="P158" s="28"/>
    </row>
    <row r="159" spans="1:16" ht="18">
      <c r="A159" s="22">
        <v>154</v>
      </c>
      <c r="B159" s="23" t="s">
        <v>93</v>
      </c>
      <c r="C159" s="23" t="s">
        <v>450</v>
      </c>
      <c r="D159" s="24">
        <v>2006092.7024000001</v>
      </c>
      <c r="E159" s="24">
        <v>1990737.2032999999</v>
      </c>
      <c r="F159" s="25">
        <f t="shared" si="2"/>
        <v>3996829.9057</v>
      </c>
      <c r="L159" s="27"/>
      <c r="M159" s="27"/>
      <c r="N159" s="28"/>
      <c r="O159" s="28"/>
      <c r="P159" s="28"/>
    </row>
    <row r="160" spans="1:16" ht="18">
      <c r="A160" s="22">
        <v>155</v>
      </c>
      <c r="B160" s="23" t="s">
        <v>93</v>
      </c>
      <c r="C160" s="23" t="s">
        <v>452</v>
      </c>
      <c r="D160" s="24">
        <v>1773281.4254000001</v>
      </c>
      <c r="E160" s="24">
        <v>1759707.9642</v>
      </c>
      <c r="F160" s="25">
        <f t="shared" si="2"/>
        <v>3532989.3895999999</v>
      </c>
      <c r="L160" s="27"/>
      <c r="M160" s="27"/>
      <c r="N160" s="28"/>
      <c r="O160" s="28"/>
      <c r="P160" s="28"/>
    </row>
    <row r="161" spans="1:16" ht="18">
      <c r="A161" s="22">
        <v>156</v>
      </c>
      <c r="B161" s="23" t="s">
        <v>93</v>
      </c>
      <c r="C161" s="23" t="s">
        <v>454</v>
      </c>
      <c r="D161" s="24">
        <v>1631914.6325000001</v>
      </c>
      <c r="E161" s="24">
        <v>1619423.2538000001</v>
      </c>
      <c r="F161" s="25">
        <f t="shared" si="2"/>
        <v>3251337.8862999999</v>
      </c>
      <c r="L161" s="27"/>
      <c r="M161" s="27"/>
      <c r="N161" s="28"/>
      <c r="O161" s="28"/>
      <c r="P161" s="28"/>
    </row>
    <row r="162" spans="1:16" ht="18">
      <c r="A162" s="22">
        <v>157</v>
      </c>
      <c r="B162" s="23" t="s">
        <v>93</v>
      </c>
      <c r="C162" s="23" t="s">
        <v>456</v>
      </c>
      <c r="D162" s="24">
        <v>2391211.7064999999</v>
      </c>
      <c r="E162" s="24">
        <v>2372908.3404000001</v>
      </c>
      <c r="F162" s="25">
        <f t="shared" si="2"/>
        <v>4764120.0469000004</v>
      </c>
      <c r="L162" s="27"/>
      <c r="M162" s="27"/>
      <c r="N162" s="28"/>
      <c r="O162" s="28"/>
      <c r="P162" s="28"/>
    </row>
    <row r="163" spans="1:16" ht="18">
      <c r="A163" s="22">
        <v>158</v>
      </c>
      <c r="B163" s="23" t="s">
        <v>93</v>
      </c>
      <c r="C163" s="23" t="s">
        <v>458</v>
      </c>
      <c r="D163" s="24">
        <v>2464386.7404999998</v>
      </c>
      <c r="E163" s="24">
        <v>2445523.2610999998</v>
      </c>
      <c r="F163" s="25">
        <f t="shared" si="2"/>
        <v>4909910.0016000001</v>
      </c>
      <c r="L163" s="27"/>
      <c r="M163" s="27"/>
      <c r="N163" s="28"/>
      <c r="O163" s="28"/>
      <c r="P163" s="28"/>
    </row>
    <row r="164" spans="1:16" ht="18">
      <c r="A164" s="22">
        <v>159</v>
      </c>
      <c r="B164" s="23" t="s">
        <v>93</v>
      </c>
      <c r="C164" s="23" t="s">
        <v>460</v>
      </c>
      <c r="D164" s="24">
        <v>1372171.7435999999</v>
      </c>
      <c r="E164" s="24">
        <v>1361668.5490000001</v>
      </c>
      <c r="F164" s="25">
        <f t="shared" si="2"/>
        <v>2733840.2925999998</v>
      </c>
      <c r="L164" s="27"/>
      <c r="M164" s="27"/>
      <c r="N164" s="28"/>
      <c r="O164" s="28"/>
      <c r="P164" s="28"/>
    </row>
    <row r="165" spans="1:16" ht="18">
      <c r="A165" s="22">
        <v>160</v>
      </c>
      <c r="B165" s="23" t="s">
        <v>93</v>
      </c>
      <c r="C165" s="23" t="s">
        <v>462</v>
      </c>
      <c r="D165" s="24">
        <v>1848582.2390000001</v>
      </c>
      <c r="E165" s="24">
        <v>1834432.3929000001</v>
      </c>
      <c r="F165" s="25">
        <f t="shared" si="2"/>
        <v>3683014.6318999999</v>
      </c>
      <c r="L165" s="27"/>
      <c r="M165" s="27"/>
      <c r="N165" s="28"/>
      <c r="O165" s="28"/>
      <c r="P165" s="28"/>
    </row>
    <row r="166" spans="1:16" ht="18">
      <c r="A166" s="22">
        <v>161</v>
      </c>
      <c r="B166" s="23" t="s">
        <v>93</v>
      </c>
      <c r="C166" s="23" t="s">
        <v>464</v>
      </c>
      <c r="D166" s="24">
        <v>2187596.7563999998</v>
      </c>
      <c r="E166" s="24">
        <v>2170851.9468999999</v>
      </c>
      <c r="F166" s="25">
        <f t="shared" si="2"/>
        <v>4358448.7033000002</v>
      </c>
      <c r="L166" s="27"/>
      <c r="M166" s="27"/>
      <c r="N166" s="28"/>
      <c r="O166" s="28"/>
      <c r="P166" s="28"/>
    </row>
    <row r="167" spans="1:16" ht="36">
      <c r="A167" s="22">
        <v>162</v>
      </c>
      <c r="B167" s="23" t="s">
        <v>93</v>
      </c>
      <c r="C167" s="23" t="s">
        <v>466</v>
      </c>
      <c r="D167" s="24">
        <v>3185663.6179</v>
      </c>
      <c r="E167" s="24">
        <v>3161279.1740999999</v>
      </c>
      <c r="F167" s="25">
        <f t="shared" si="2"/>
        <v>6346942.7920000004</v>
      </c>
      <c r="L167" s="27"/>
      <c r="M167" s="27"/>
      <c r="N167" s="28"/>
      <c r="O167" s="28"/>
      <c r="P167" s="28"/>
    </row>
    <row r="168" spans="1:16" ht="18">
      <c r="A168" s="22">
        <v>163</v>
      </c>
      <c r="B168" s="23" t="s">
        <v>93</v>
      </c>
      <c r="C168" s="23" t="s">
        <v>468</v>
      </c>
      <c r="D168" s="24">
        <v>1989316.6243</v>
      </c>
      <c r="E168" s="24">
        <v>1974089.5364999999</v>
      </c>
      <c r="F168" s="25">
        <f t="shared" si="2"/>
        <v>3963406.1608000002</v>
      </c>
      <c r="L168" s="27"/>
      <c r="M168" s="27"/>
      <c r="N168" s="28"/>
      <c r="O168" s="28"/>
      <c r="P168" s="28"/>
    </row>
    <row r="169" spans="1:16" ht="18">
      <c r="A169" s="22">
        <v>164</v>
      </c>
      <c r="B169" s="23" t="s">
        <v>93</v>
      </c>
      <c r="C169" s="23" t="s">
        <v>470</v>
      </c>
      <c r="D169" s="24">
        <v>1852489.9904</v>
      </c>
      <c r="E169" s="24">
        <v>1838310.2327000001</v>
      </c>
      <c r="F169" s="25">
        <f t="shared" si="2"/>
        <v>3690800.2231000001</v>
      </c>
      <c r="L169" s="27"/>
      <c r="M169" s="27"/>
      <c r="N169" s="28"/>
      <c r="O169" s="28"/>
      <c r="P169" s="28"/>
    </row>
    <row r="170" spans="1:16" ht="18">
      <c r="A170" s="22">
        <v>165</v>
      </c>
      <c r="B170" s="23" t="s">
        <v>93</v>
      </c>
      <c r="C170" s="23" t="s">
        <v>472</v>
      </c>
      <c r="D170" s="24">
        <v>1808205.8718000001</v>
      </c>
      <c r="E170" s="24">
        <v>1794365.0839</v>
      </c>
      <c r="F170" s="25">
        <f t="shared" si="2"/>
        <v>3602570.9556999998</v>
      </c>
      <c r="L170" s="27"/>
      <c r="M170" s="27"/>
      <c r="N170" s="28"/>
      <c r="O170" s="28"/>
      <c r="P170" s="28"/>
    </row>
    <row r="171" spans="1:16" ht="18">
      <c r="A171" s="22">
        <v>166</v>
      </c>
      <c r="B171" s="23" t="s">
        <v>93</v>
      </c>
      <c r="C171" s="23" t="s">
        <v>474</v>
      </c>
      <c r="D171" s="24">
        <v>2067988.6357</v>
      </c>
      <c r="E171" s="24">
        <v>2052159.3584</v>
      </c>
      <c r="F171" s="25">
        <f t="shared" si="2"/>
        <v>4120147.9940999998</v>
      </c>
      <c r="L171" s="27"/>
      <c r="M171" s="27"/>
      <c r="N171" s="28"/>
      <c r="O171" s="28"/>
      <c r="P171" s="28"/>
    </row>
    <row r="172" spans="1:16" ht="18">
      <c r="A172" s="22">
        <v>167</v>
      </c>
      <c r="B172" s="23" t="s">
        <v>93</v>
      </c>
      <c r="C172" s="23" t="s">
        <v>476</v>
      </c>
      <c r="D172" s="24">
        <v>1797597.1235</v>
      </c>
      <c r="E172" s="24">
        <v>1783837.5395</v>
      </c>
      <c r="F172" s="25">
        <f t="shared" si="2"/>
        <v>3581434.6630000002</v>
      </c>
      <c r="L172" s="27"/>
      <c r="M172" s="27"/>
      <c r="N172" s="28"/>
      <c r="O172" s="28"/>
      <c r="P172" s="28"/>
    </row>
    <row r="173" spans="1:16" ht="18">
      <c r="A173" s="22">
        <v>168</v>
      </c>
      <c r="B173" s="23" t="s">
        <v>93</v>
      </c>
      <c r="C173" s="23" t="s">
        <v>478</v>
      </c>
      <c r="D173" s="24">
        <v>1743427.9892</v>
      </c>
      <c r="E173" s="24">
        <v>1730083.0390999999</v>
      </c>
      <c r="F173" s="25">
        <f t="shared" si="2"/>
        <v>3473511.0282999999</v>
      </c>
      <c r="L173" s="27"/>
      <c r="M173" s="27"/>
      <c r="N173" s="28"/>
      <c r="O173" s="28"/>
      <c r="P173" s="28"/>
    </row>
    <row r="174" spans="1:16" ht="36">
      <c r="A174" s="22">
        <v>169</v>
      </c>
      <c r="B174" s="23" t="s">
        <v>94</v>
      </c>
      <c r="C174" s="23" t="s">
        <v>483</v>
      </c>
      <c r="D174" s="24">
        <v>1848265.2224999999</v>
      </c>
      <c r="E174" s="24">
        <v>1834117.8030999999</v>
      </c>
      <c r="F174" s="25">
        <f t="shared" si="2"/>
        <v>3682383.0255999998</v>
      </c>
      <c r="L174" s="27"/>
      <c r="M174" s="27"/>
      <c r="N174" s="28"/>
      <c r="O174" s="28"/>
      <c r="P174" s="28"/>
    </row>
    <row r="175" spans="1:16" ht="36">
      <c r="A175" s="22">
        <v>170</v>
      </c>
      <c r="B175" s="23" t="s">
        <v>94</v>
      </c>
      <c r="C175" s="23" t="s">
        <v>485</v>
      </c>
      <c r="D175" s="24">
        <v>2323246.9626000002</v>
      </c>
      <c r="E175" s="24">
        <v>2305463.8278999999</v>
      </c>
      <c r="F175" s="25">
        <f t="shared" si="2"/>
        <v>4628710.7905000001</v>
      </c>
      <c r="L175" s="27"/>
      <c r="M175" s="27"/>
      <c r="N175" s="28"/>
      <c r="O175" s="28"/>
      <c r="P175" s="28"/>
    </row>
    <row r="176" spans="1:16" ht="36">
      <c r="A176" s="22">
        <v>171</v>
      </c>
      <c r="B176" s="23" t="s">
        <v>94</v>
      </c>
      <c r="C176" s="23" t="s">
        <v>487</v>
      </c>
      <c r="D176" s="24">
        <v>2224031.4687000001</v>
      </c>
      <c r="E176" s="24">
        <v>2207007.7722</v>
      </c>
      <c r="F176" s="25">
        <f t="shared" si="2"/>
        <v>4431039.2408999996</v>
      </c>
      <c r="L176" s="27"/>
      <c r="M176" s="27"/>
      <c r="N176" s="28"/>
      <c r="O176" s="28"/>
      <c r="P176" s="28"/>
    </row>
    <row r="177" spans="1:16" ht="36">
      <c r="A177" s="22">
        <v>172</v>
      </c>
      <c r="B177" s="23" t="s">
        <v>94</v>
      </c>
      <c r="C177" s="23" t="s">
        <v>489</v>
      </c>
      <c r="D177" s="24">
        <v>1434984.0481</v>
      </c>
      <c r="E177" s="24">
        <v>1424000.0611</v>
      </c>
      <c r="F177" s="25">
        <f t="shared" si="2"/>
        <v>2858984.1091999998</v>
      </c>
      <c r="L177" s="27"/>
      <c r="M177" s="27"/>
      <c r="N177" s="28"/>
      <c r="O177" s="28"/>
      <c r="P177" s="28"/>
    </row>
    <row r="178" spans="1:16" ht="36">
      <c r="A178" s="22">
        <v>173</v>
      </c>
      <c r="B178" s="23" t="s">
        <v>94</v>
      </c>
      <c r="C178" s="23" t="s">
        <v>491</v>
      </c>
      <c r="D178" s="24">
        <v>1714191.1801</v>
      </c>
      <c r="E178" s="24">
        <v>1701070.0212000001</v>
      </c>
      <c r="F178" s="25">
        <f t="shared" si="2"/>
        <v>3415261.2012999998</v>
      </c>
      <c r="L178" s="27"/>
      <c r="M178" s="27"/>
      <c r="N178" s="28"/>
      <c r="O178" s="28"/>
      <c r="P178" s="28"/>
    </row>
    <row r="179" spans="1:16" ht="36">
      <c r="A179" s="22">
        <v>174</v>
      </c>
      <c r="B179" s="23" t="s">
        <v>94</v>
      </c>
      <c r="C179" s="23" t="s">
        <v>493</v>
      </c>
      <c r="D179" s="24">
        <v>1972049.8045000001</v>
      </c>
      <c r="E179" s="24">
        <v>1956954.8844000001</v>
      </c>
      <c r="F179" s="25">
        <f t="shared" si="2"/>
        <v>3929004.6889</v>
      </c>
      <c r="L179" s="27"/>
      <c r="M179" s="27"/>
      <c r="N179" s="28"/>
      <c r="O179" s="28"/>
      <c r="P179" s="28"/>
    </row>
    <row r="180" spans="1:16" ht="36">
      <c r="A180" s="22">
        <v>175</v>
      </c>
      <c r="B180" s="23" t="s">
        <v>94</v>
      </c>
      <c r="C180" s="23" t="s">
        <v>495</v>
      </c>
      <c r="D180" s="24">
        <v>2260851.1139000002</v>
      </c>
      <c r="E180" s="24">
        <v>2243545.5839</v>
      </c>
      <c r="F180" s="25">
        <f t="shared" si="2"/>
        <v>4504396.6978000002</v>
      </c>
      <c r="L180" s="27"/>
      <c r="M180" s="27"/>
      <c r="N180" s="28"/>
      <c r="O180" s="28"/>
      <c r="P180" s="28"/>
    </row>
    <row r="181" spans="1:16" ht="36">
      <c r="A181" s="22">
        <v>176</v>
      </c>
      <c r="B181" s="23" t="s">
        <v>94</v>
      </c>
      <c r="C181" s="23" t="s">
        <v>497</v>
      </c>
      <c r="D181" s="24">
        <v>1790942.1177000001</v>
      </c>
      <c r="E181" s="24">
        <v>1777233.4739999999</v>
      </c>
      <c r="F181" s="25">
        <f t="shared" si="2"/>
        <v>3568175.5917000002</v>
      </c>
      <c r="L181" s="27"/>
      <c r="M181" s="27"/>
      <c r="N181" s="28"/>
      <c r="O181" s="28"/>
      <c r="P181" s="28"/>
    </row>
    <row r="182" spans="1:16" ht="36">
      <c r="A182" s="22">
        <v>177</v>
      </c>
      <c r="B182" s="23" t="s">
        <v>94</v>
      </c>
      <c r="C182" s="23" t="s">
        <v>499</v>
      </c>
      <c r="D182" s="24">
        <v>1908923.5455</v>
      </c>
      <c r="E182" s="24">
        <v>1894311.821</v>
      </c>
      <c r="F182" s="25">
        <f t="shared" si="2"/>
        <v>3803235.3665</v>
      </c>
      <c r="L182" s="27"/>
      <c r="M182" s="27"/>
      <c r="N182" s="28"/>
      <c r="O182" s="28"/>
      <c r="P182" s="28"/>
    </row>
    <row r="183" spans="1:16" ht="36">
      <c r="A183" s="22">
        <v>178</v>
      </c>
      <c r="B183" s="23" t="s">
        <v>94</v>
      </c>
      <c r="C183" s="23" t="s">
        <v>501</v>
      </c>
      <c r="D183" s="24">
        <v>1494761.5294999999</v>
      </c>
      <c r="E183" s="24">
        <v>1483319.9798000001</v>
      </c>
      <c r="F183" s="25">
        <f t="shared" si="2"/>
        <v>2978081.5093</v>
      </c>
      <c r="L183" s="27"/>
      <c r="M183" s="27"/>
      <c r="N183" s="28"/>
      <c r="O183" s="28"/>
      <c r="P183" s="28"/>
    </row>
    <row r="184" spans="1:16" ht="36">
      <c r="A184" s="22">
        <v>179</v>
      </c>
      <c r="B184" s="23" t="s">
        <v>94</v>
      </c>
      <c r="C184" s="23" t="s">
        <v>503</v>
      </c>
      <c r="D184" s="24">
        <v>2039581.0301000001</v>
      </c>
      <c r="E184" s="24">
        <v>2023969.1969000001</v>
      </c>
      <c r="F184" s="25">
        <f t="shared" si="2"/>
        <v>4063550.227</v>
      </c>
      <c r="L184" s="27"/>
      <c r="M184" s="27"/>
      <c r="N184" s="28"/>
      <c r="O184" s="28"/>
      <c r="P184" s="28"/>
    </row>
    <row r="185" spans="1:16" ht="36">
      <c r="A185" s="22">
        <v>180</v>
      </c>
      <c r="B185" s="23" t="s">
        <v>94</v>
      </c>
      <c r="C185" s="23" t="s">
        <v>505</v>
      </c>
      <c r="D185" s="24">
        <v>1760117.2681</v>
      </c>
      <c r="E185" s="24">
        <v>1746644.5711000001</v>
      </c>
      <c r="F185" s="25">
        <f t="shared" si="2"/>
        <v>3506761.8391999998</v>
      </c>
      <c r="L185" s="27"/>
      <c r="M185" s="27"/>
      <c r="N185" s="28"/>
      <c r="O185" s="28"/>
      <c r="P185" s="28"/>
    </row>
    <row r="186" spans="1:16" ht="36">
      <c r="A186" s="22">
        <v>181</v>
      </c>
      <c r="B186" s="23" t="s">
        <v>94</v>
      </c>
      <c r="C186" s="23" t="s">
        <v>507</v>
      </c>
      <c r="D186" s="24">
        <v>1939915.1808</v>
      </c>
      <c r="E186" s="24">
        <v>1925066.233</v>
      </c>
      <c r="F186" s="25">
        <f t="shared" si="2"/>
        <v>3864981.4138000002</v>
      </c>
      <c r="L186" s="27"/>
      <c r="M186" s="27"/>
      <c r="N186" s="28"/>
      <c r="O186" s="28"/>
      <c r="P186" s="28"/>
    </row>
    <row r="187" spans="1:16" ht="36">
      <c r="A187" s="22">
        <v>182</v>
      </c>
      <c r="B187" s="23" t="s">
        <v>94</v>
      </c>
      <c r="C187" s="23" t="s">
        <v>509</v>
      </c>
      <c r="D187" s="24">
        <v>1836588.3507999999</v>
      </c>
      <c r="E187" s="24">
        <v>1822530.3111</v>
      </c>
      <c r="F187" s="25">
        <f t="shared" si="2"/>
        <v>3659118.6619000002</v>
      </c>
      <c r="L187" s="27"/>
      <c r="M187" s="27"/>
      <c r="N187" s="28"/>
      <c r="O187" s="28"/>
      <c r="P187" s="28"/>
    </row>
    <row r="188" spans="1:16" ht="36">
      <c r="A188" s="22">
        <v>183</v>
      </c>
      <c r="B188" s="23" t="s">
        <v>94</v>
      </c>
      <c r="C188" s="23" t="s">
        <v>511</v>
      </c>
      <c r="D188" s="24">
        <v>2083233.3419999999</v>
      </c>
      <c r="E188" s="24">
        <v>2067287.3751000001</v>
      </c>
      <c r="F188" s="25">
        <f t="shared" si="2"/>
        <v>4150520.7171</v>
      </c>
      <c r="L188" s="27"/>
      <c r="M188" s="27"/>
      <c r="N188" s="28"/>
      <c r="O188" s="28"/>
      <c r="P188" s="28"/>
    </row>
    <row r="189" spans="1:16" ht="36">
      <c r="A189" s="22">
        <v>184</v>
      </c>
      <c r="B189" s="23" t="s">
        <v>94</v>
      </c>
      <c r="C189" s="23" t="s">
        <v>513</v>
      </c>
      <c r="D189" s="24">
        <v>1957881.9643000001</v>
      </c>
      <c r="E189" s="24">
        <v>1942895.4909999999</v>
      </c>
      <c r="F189" s="25">
        <f t="shared" si="2"/>
        <v>3900777.4553</v>
      </c>
      <c r="L189" s="27"/>
      <c r="M189" s="27"/>
      <c r="N189" s="28"/>
      <c r="O189" s="28"/>
      <c r="P189" s="28"/>
    </row>
    <row r="190" spans="1:16" ht="36">
      <c r="A190" s="22">
        <v>185</v>
      </c>
      <c r="B190" s="23" t="s">
        <v>94</v>
      </c>
      <c r="C190" s="23" t="s">
        <v>515</v>
      </c>
      <c r="D190" s="24">
        <v>1965600.3787</v>
      </c>
      <c r="E190" s="24">
        <v>1950554.8252999999</v>
      </c>
      <c r="F190" s="25">
        <f t="shared" si="2"/>
        <v>3916155.2039999999</v>
      </c>
      <c r="L190" s="27"/>
      <c r="M190" s="27"/>
      <c r="N190" s="28"/>
      <c r="O190" s="28"/>
      <c r="P190" s="28"/>
    </row>
    <row r="191" spans="1:16" ht="36">
      <c r="A191" s="22">
        <v>186</v>
      </c>
      <c r="B191" s="23" t="s">
        <v>94</v>
      </c>
      <c r="C191" s="23" t="s">
        <v>517</v>
      </c>
      <c r="D191" s="24">
        <v>2167641.5584999998</v>
      </c>
      <c r="E191" s="24">
        <v>2151049.4948</v>
      </c>
      <c r="F191" s="25">
        <f t="shared" si="2"/>
        <v>4318691.0532999998</v>
      </c>
      <c r="L191" s="27"/>
      <c r="M191" s="27"/>
      <c r="N191" s="28"/>
      <c r="O191" s="28"/>
      <c r="P191" s="28"/>
    </row>
    <row r="192" spans="1:16" ht="18">
      <c r="A192" s="22">
        <v>187</v>
      </c>
      <c r="B192" s="23" t="s">
        <v>95</v>
      </c>
      <c r="C192" s="23" t="s">
        <v>522</v>
      </c>
      <c r="D192" s="24">
        <v>1517915.2501000001</v>
      </c>
      <c r="E192" s="24">
        <v>1506296.4719</v>
      </c>
      <c r="F192" s="25">
        <f t="shared" si="2"/>
        <v>3024211.7220000001</v>
      </c>
      <c r="L192" s="27"/>
      <c r="M192" s="27"/>
      <c r="N192" s="28"/>
      <c r="O192" s="28"/>
      <c r="P192" s="28"/>
    </row>
    <row r="193" spans="1:16" ht="18">
      <c r="A193" s="22">
        <v>188</v>
      </c>
      <c r="B193" s="23" t="s">
        <v>95</v>
      </c>
      <c r="C193" s="23" t="s">
        <v>524</v>
      </c>
      <c r="D193" s="24">
        <v>1654467.3962000001</v>
      </c>
      <c r="E193" s="24">
        <v>1641803.3888999999</v>
      </c>
      <c r="F193" s="25">
        <f t="shared" si="2"/>
        <v>3296270.7851</v>
      </c>
      <c r="L193" s="27"/>
      <c r="M193" s="27"/>
      <c r="N193" s="28"/>
      <c r="O193" s="28"/>
      <c r="P193" s="28"/>
    </row>
    <row r="194" spans="1:16" ht="18">
      <c r="A194" s="22">
        <v>189</v>
      </c>
      <c r="B194" s="23" t="s">
        <v>95</v>
      </c>
      <c r="C194" s="23" t="s">
        <v>526</v>
      </c>
      <c r="D194" s="24">
        <v>1414296.9809000001</v>
      </c>
      <c r="E194" s="24">
        <v>1403471.3415999999</v>
      </c>
      <c r="F194" s="25">
        <f t="shared" si="2"/>
        <v>2817768.3224999998</v>
      </c>
      <c r="L194" s="27"/>
      <c r="M194" s="27"/>
      <c r="N194" s="28"/>
      <c r="O194" s="28"/>
      <c r="P194" s="28"/>
    </row>
    <row r="195" spans="1:16" ht="18">
      <c r="A195" s="22">
        <v>190</v>
      </c>
      <c r="B195" s="23" t="s">
        <v>95</v>
      </c>
      <c r="C195" s="23" t="s">
        <v>528</v>
      </c>
      <c r="D195" s="24">
        <v>2032600.4942000001</v>
      </c>
      <c r="E195" s="24">
        <v>2017042.0930000001</v>
      </c>
      <c r="F195" s="25">
        <f t="shared" si="2"/>
        <v>4049642.5872</v>
      </c>
      <c r="L195" s="27"/>
      <c r="M195" s="27"/>
      <c r="N195" s="28"/>
      <c r="O195" s="28"/>
      <c r="P195" s="28"/>
    </row>
    <row r="196" spans="1:16" ht="18">
      <c r="A196" s="22">
        <v>191</v>
      </c>
      <c r="B196" s="23" t="s">
        <v>95</v>
      </c>
      <c r="C196" s="23" t="s">
        <v>530</v>
      </c>
      <c r="D196" s="24">
        <v>1849350.6072</v>
      </c>
      <c r="E196" s="24">
        <v>1835194.8796999999</v>
      </c>
      <c r="F196" s="25">
        <f t="shared" si="2"/>
        <v>3684545.4868999999</v>
      </c>
      <c r="L196" s="27"/>
      <c r="M196" s="27"/>
      <c r="N196" s="28"/>
      <c r="O196" s="28"/>
      <c r="P196" s="28"/>
    </row>
    <row r="197" spans="1:16" ht="18">
      <c r="A197" s="22">
        <v>192</v>
      </c>
      <c r="B197" s="23" t="s">
        <v>95</v>
      </c>
      <c r="C197" s="23" t="s">
        <v>532</v>
      </c>
      <c r="D197" s="24">
        <v>1894365.1436000001</v>
      </c>
      <c r="E197" s="24">
        <v>1879864.8554</v>
      </c>
      <c r="F197" s="25">
        <f t="shared" si="2"/>
        <v>3774229.9989999998</v>
      </c>
      <c r="L197" s="27"/>
      <c r="M197" s="27"/>
      <c r="N197" s="28"/>
      <c r="O197" s="28"/>
      <c r="P197" s="28"/>
    </row>
    <row r="198" spans="1:16" ht="18">
      <c r="A198" s="22">
        <v>193</v>
      </c>
      <c r="B198" s="23" t="s">
        <v>95</v>
      </c>
      <c r="C198" s="23" t="s">
        <v>534</v>
      </c>
      <c r="D198" s="24">
        <v>2008376.6072</v>
      </c>
      <c r="E198" s="24">
        <v>1993003.6261</v>
      </c>
      <c r="F198" s="25">
        <f t="shared" si="2"/>
        <v>4001380.2333</v>
      </c>
      <c r="L198" s="27"/>
      <c r="M198" s="27"/>
      <c r="N198" s="28"/>
      <c r="O198" s="28"/>
      <c r="P198" s="28"/>
    </row>
    <row r="199" spans="1:16" ht="18">
      <c r="A199" s="22">
        <v>194</v>
      </c>
      <c r="B199" s="23" t="s">
        <v>95</v>
      </c>
      <c r="C199" s="23" t="s">
        <v>536</v>
      </c>
      <c r="D199" s="24">
        <v>1888907.5811999999</v>
      </c>
      <c r="E199" s="24">
        <v>1874449.0676</v>
      </c>
      <c r="F199" s="25">
        <f t="shared" ref="F199:F262" si="3">D199+E199</f>
        <v>3763356.6488000001</v>
      </c>
      <c r="L199" s="27"/>
      <c r="M199" s="27"/>
      <c r="N199" s="28"/>
      <c r="O199" s="28"/>
      <c r="P199" s="28"/>
    </row>
    <row r="200" spans="1:16" ht="18">
      <c r="A200" s="22">
        <v>195</v>
      </c>
      <c r="B200" s="23" t="s">
        <v>95</v>
      </c>
      <c r="C200" s="23" t="s">
        <v>538</v>
      </c>
      <c r="D200" s="24">
        <v>1777322.8334999999</v>
      </c>
      <c r="E200" s="24">
        <v>1763718.4376000001</v>
      </c>
      <c r="F200" s="25">
        <f t="shared" si="3"/>
        <v>3541041.2711</v>
      </c>
      <c r="L200" s="27"/>
      <c r="M200" s="27"/>
      <c r="N200" s="28"/>
      <c r="O200" s="28"/>
      <c r="P200" s="28"/>
    </row>
    <row r="201" spans="1:16" ht="18">
      <c r="A201" s="22">
        <v>196</v>
      </c>
      <c r="B201" s="23" t="s">
        <v>95</v>
      </c>
      <c r="C201" s="23" t="s">
        <v>540</v>
      </c>
      <c r="D201" s="24">
        <v>1987443.6184</v>
      </c>
      <c r="E201" s="24">
        <v>1972230.8674000001</v>
      </c>
      <c r="F201" s="25">
        <f t="shared" si="3"/>
        <v>3959674.4857999999</v>
      </c>
      <c r="L201" s="27"/>
      <c r="M201" s="27"/>
      <c r="N201" s="28"/>
      <c r="O201" s="28"/>
      <c r="P201" s="28"/>
    </row>
    <row r="202" spans="1:16" ht="18">
      <c r="A202" s="22">
        <v>197</v>
      </c>
      <c r="B202" s="23" t="s">
        <v>95</v>
      </c>
      <c r="C202" s="23" t="s">
        <v>542</v>
      </c>
      <c r="D202" s="24">
        <v>1670065.1915</v>
      </c>
      <c r="E202" s="24">
        <v>1657281.7919000001</v>
      </c>
      <c r="F202" s="25">
        <f t="shared" si="3"/>
        <v>3327346.9833999998</v>
      </c>
      <c r="L202" s="27"/>
      <c r="M202" s="27"/>
      <c r="N202" s="28"/>
      <c r="O202" s="28"/>
      <c r="P202" s="28"/>
    </row>
    <row r="203" spans="1:16" ht="18">
      <c r="A203" s="22">
        <v>198</v>
      </c>
      <c r="B203" s="23" t="s">
        <v>95</v>
      </c>
      <c r="C203" s="23" t="s">
        <v>544</v>
      </c>
      <c r="D203" s="24">
        <v>1722419.6723</v>
      </c>
      <c r="E203" s="24">
        <v>1709235.5290000001</v>
      </c>
      <c r="F203" s="25">
        <f t="shared" si="3"/>
        <v>3431655.2012999998</v>
      </c>
      <c r="L203" s="27"/>
      <c r="M203" s="27"/>
      <c r="N203" s="28"/>
      <c r="O203" s="28"/>
      <c r="P203" s="28"/>
    </row>
    <row r="204" spans="1:16" ht="18">
      <c r="A204" s="22">
        <v>199</v>
      </c>
      <c r="B204" s="23" t="s">
        <v>95</v>
      </c>
      <c r="C204" s="23" t="s">
        <v>546</v>
      </c>
      <c r="D204" s="24">
        <v>1577699.2483000001</v>
      </c>
      <c r="E204" s="24">
        <v>1565622.8574999999</v>
      </c>
      <c r="F204" s="25">
        <f t="shared" si="3"/>
        <v>3143322.1058</v>
      </c>
      <c r="L204" s="27"/>
      <c r="M204" s="27"/>
      <c r="N204" s="28"/>
      <c r="O204" s="28"/>
      <c r="P204" s="28"/>
    </row>
    <row r="205" spans="1:16" ht="18">
      <c r="A205" s="22">
        <v>200</v>
      </c>
      <c r="B205" s="23" t="s">
        <v>95</v>
      </c>
      <c r="C205" s="23" t="s">
        <v>548</v>
      </c>
      <c r="D205" s="24">
        <v>1545143.5033</v>
      </c>
      <c r="E205" s="24">
        <v>1533316.3082999999</v>
      </c>
      <c r="F205" s="25">
        <f t="shared" si="3"/>
        <v>3078459.8116000001</v>
      </c>
      <c r="L205" s="27"/>
      <c r="M205" s="27"/>
      <c r="N205" s="28"/>
      <c r="O205" s="28"/>
      <c r="P205" s="28"/>
    </row>
    <row r="206" spans="1:16" ht="18">
      <c r="A206" s="22">
        <v>201</v>
      </c>
      <c r="B206" s="23" t="s">
        <v>95</v>
      </c>
      <c r="C206" s="23" t="s">
        <v>550</v>
      </c>
      <c r="D206" s="24">
        <v>1676658.9195000001</v>
      </c>
      <c r="E206" s="24">
        <v>1663825.0486999999</v>
      </c>
      <c r="F206" s="25">
        <f t="shared" si="3"/>
        <v>3340483.9682</v>
      </c>
      <c r="L206" s="27"/>
      <c r="M206" s="27"/>
      <c r="N206" s="28"/>
      <c r="O206" s="28"/>
      <c r="P206" s="28"/>
    </row>
    <row r="207" spans="1:16" ht="18">
      <c r="A207" s="22">
        <v>202</v>
      </c>
      <c r="B207" s="23" t="s">
        <v>95</v>
      </c>
      <c r="C207" s="23" t="s">
        <v>552</v>
      </c>
      <c r="D207" s="24">
        <v>1384656.3487</v>
      </c>
      <c r="E207" s="24">
        <v>1374057.5915999999</v>
      </c>
      <c r="F207" s="25">
        <f t="shared" si="3"/>
        <v>2758713.9402999999</v>
      </c>
      <c r="L207" s="27"/>
      <c r="M207" s="27"/>
      <c r="N207" s="28"/>
      <c r="O207" s="28"/>
      <c r="P207" s="28"/>
    </row>
    <row r="208" spans="1:16" ht="18">
      <c r="A208" s="22">
        <v>203</v>
      </c>
      <c r="B208" s="23" t="s">
        <v>95</v>
      </c>
      <c r="C208" s="23" t="s">
        <v>554</v>
      </c>
      <c r="D208" s="24">
        <v>1744081.7157999999</v>
      </c>
      <c r="E208" s="24">
        <v>1730731.7618</v>
      </c>
      <c r="F208" s="25">
        <f t="shared" si="3"/>
        <v>3474813.4775999999</v>
      </c>
      <c r="L208" s="27"/>
      <c r="M208" s="27"/>
      <c r="N208" s="28"/>
      <c r="O208" s="28"/>
      <c r="P208" s="28"/>
    </row>
    <row r="209" spans="1:16" ht="18">
      <c r="A209" s="22">
        <v>204</v>
      </c>
      <c r="B209" s="23" t="s">
        <v>95</v>
      </c>
      <c r="C209" s="23" t="s">
        <v>556</v>
      </c>
      <c r="D209" s="24">
        <v>1833721.2963</v>
      </c>
      <c r="E209" s="24">
        <v>1819685.2023</v>
      </c>
      <c r="F209" s="25">
        <f t="shared" si="3"/>
        <v>3653406.4986</v>
      </c>
      <c r="L209" s="27"/>
      <c r="M209" s="27"/>
      <c r="N209" s="28"/>
      <c r="O209" s="28"/>
      <c r="P209" s="28"/>
    </row>
    <row r="210" spans="1:16" ht="18">
      <c r="A210" s="22">
        <v>205</v>
      </c>
      <c r="B210" s="23" t="s">
        <v>95</v>
      </c>
      <c r="C210" s="23" t="s">
        <v>558</v>
      </c>
      <c r="D210" s="24">
        <v>2394786.64</v>
      </c>
      <c r="E210" s="24">
        <v>2376455.9097000002</v>
      </c>
      <c r="F210" s="25">
        <f t="shared" si="3"/>
        <v>4771242.5497000003</v>
      </c>
      <c r="L210" s="27"/>
      <c r="M210" s="27"/>
      <c r="N210" s="28"/>
      <c r="O210" s="28"/>
      <c r="P210" s="28"/>
    </row>
    <row r="211" spans="1:16" ht="18">
      <c r="A211" s="22">
        <v>206</v>
      </c>
      <c r="B211" s="23" t="s">
        <v>95</v>
      </c>
      <c r="C211" s="23" t="s">
        <v>560</v>
      </c>
      <c r="D211" s="24">
        <v>1898384.3746</v>
      </c>
      <c r="E211" s="24">
        <v>1883853.3215000001</v>
      </c>
      <c r="F211" s="25">
        <f t="shared" si="3"/>
        <v>3782237.6960999998</v>
      </c>
      <c r="L211" s="27"/>
      <c r="M211" s="27"/>
      <c r="N211" s="28"/>
      <c r="O211" s="28"/>
      <c r="P211" s="28"/>
    </row>
    <row r="212" spans="1:16" ht="18">
      <c r="A212" s="22">
        <v>207</v>
      </c>
      <c r="B212" s="23" t="s">
        <v>95</v>
      </c>
      <c r="C212" s="23" t="s">
        <v>562</v>
      </c>
      <c r="D212" s="24">
        <v>1505587.3936999999</v>
      </c>
      <c r="E212" s="24">
        <v>1494062.9782</v>
      </c>
      <c r="F212" s="25">
        <f t="shared" si="3"/>
        <v>2999650.3719000001</v>
      </c>
      <c r="L212" s="27"/>
      <c r="M212" s="27"/>
      <c r="N212" s="28"/>
      <c r="O212" s="28"/>
      <c r="P212" s="28"/>
    </row>
    <row r="213" spans="1:16" ht="18">
      <c r="A213" s="22">
        <v>208</v>
      </c>
      <c r="B213" s="23" t="s">
        <v>95</v>
      </c>
      <c r="C213" s="23" t="s">
        <v>564</v>
      </c>
      <c r="D213" s="24">
        <v>1769045.1403999999</v>
      </c>
      <c r="E213" s="24">
        <v>1755504.1055999999</v>
      </c>
      <c r="F213" s="25">
        <f t="shared" si="3"/>
        <v>3524549.2459999998</v>
      </c>
      <c r="L213" s="27"/>
      <c r="M213" s="27"/>
      <c r="N213" s="28"/>
      <c r="O213" s="28"/>
      <c r="P213" s="28"/>
    </row>
    <row r="214" spans="1:16" ht="18">
      <c r="A214" s="22">
        <v>209</v>
      </c>
      <c r="B214" s="23" t="s">
        <v>95</v>
      </c>
      <c r="C214" s="23" t="s">
        <v>566</v>
      </c>
      <c r="D214" s="24">
        <v>2198414.4413000001</v>
      </c>
      <c r="E214" s="24">
        <v>2181586.8286000001</v>
      </c>
      <c r="F214" s="25">
        <f t="shared" si="3"/>
        <v>4380001.2698999997</v>
      </c>
      <c r="L214" s="27"/>
      <c r="M214" s="27"/>
      <c r="N214" s="28"/>
      <c r="O214" s="28"/>
      <c r="P214" s="28"/>
    </row>
    <row r="215" spans="1:16" ht="18">
      <c r="A215" s="22">
        <v>210</v>
      </c>
      <c r="B215" s="23" t="s">
        <v>95</v>
      </c>
      <c r="C215" s="23" t="s">
        <v>568</v>
      </c>
      <c r="D215" s="24">
        <v>1809166.2568999999</v>
      </c>
      <c r="E215" s="24">
        <v>1795318.1177000001</v>
      </c>
      <c r="F215" s="25">
        <f t="shared" si="3"/>
        <v>3604484.3746000002</v>
      </c>
      <c r="L215" s="27"/>
      <c r="M215" s="27"/>
      <c r="N215" s="28"/>
      <c r="O215" s="28"/>
      <c r="P215" s="28"/>
    </row>
    <row r="216" spans="1:16" ht="36">
      <c r="A216" s="22">
        <v>211</v>
      </c>
      <c r="B216" s="23" t="s">
        <v>95</v>
      </c>
      <c r="C216" s="23" t="s">
        <v>570</v>
      </c>
      <c r="D216" s="24">
        <v>1737419.3063999999</v>
      </c>
      <c r="E216" s="24">
        <v>1724120.3493999999</v>
      </c>
      <c r="F216" s="25">
        <f t="shared" si="3"/>
        <v>3461539.6557999998</v>
      </c>
      <c r="L216" s="27"/>
      <c r="M216" s="27"/>
      <c r="N216" s="28"/>
      <c r="O216" s="28"/>
      <c r="P216" s="28"/>
    </row>
    <row r="217" spans="1:16" ht="18">
      <c r="A217" s="22">
        <v>212</v>
      </c>
      <c r="B217" s="23" t="s">
        <v>96</v>
      </c>
      <c r="C217" s="23" t="s">
        <v>575</v>
      </c>
      <c r="D217" s="24">
        <v>1972955.9805999999</v>
      </c>
      <c r="E217" s="24">
        <v>1957854.1243</v>
      </c>
      <c r="F217" s="25">
        <f t="shared" si="3"/>
        <v>3930810.1049000002</v>
      </c>
      <c r="L217" s="27"/>
      <c r="M217" s="27"/>
      <c r="N217" s="28"/>
      <c r="O217" s="28"/>
      <c r="P217" s="28"/>
    </row>
    <row r="218" spans="1:16" ht="18">
      <c r="A218" s="22">
        <v>213</v>
      </c>
      <c r="B218" s="23" t="s">
        <v>96</v>
      </c>
      <c r="C218" s="23" t="s">
        <v>577</v>
      </c>
      <c r="D218" s="24">
        <v>1852602.5656999999</v>
      </c>
      <c r="E218" s="24">
        <v>1838421.9463</v>
      </c>
      <c r="F218" s="25">
        <f t="shared" si="3"/>
        <v>3691024.5120000001</v>
      </c>
      <c r="L218" s="27"/>
      <c r="M218" s="27"/>
      <c r="N218" s="28"/>
      <c r="O218" s="28"/>
      <c r="P218" s="28"/>
    </row>
    <row r="219" spans="1:16" ht="18">
      <c r="A219" s="22">
        <v>214</v>
      </c>
      <c r="B219" s="23" t="s">
        <v>96</v>
      </c>
      <c r="C219" s="23" t="s">
        <v>579</v>
      </c>
      <c r="D219" s="24">
        <v>1868550.9049</v>
      </c>
      <c r="E219" s="24">
        <v>1854248.21</v>
      </c>
      <c r="F219" s="25">
        <f t="shared" si="3"/>
        <v>3722799.1148999999</v>
      </c>
      <c r="L219" s="27"/>
      <c r="M219" s="27"/>
      <c r="N219" s="28"/>
      <c r="O219" s="28"/>
      <c r="P219" s="28"/>
    </row>
    <row r="220" spans="1:16" ht="18">
      <c r="A220" s="22">
        <v>215</v>
      </c>
      <c r="B220" s="23" t="s">
        <v>96</v>
      </c>
      <c r="C220" s="23" t="s">
        <v>96</v>
      </c>
      <c r="D220" s="24">
        <v>1801805.196</v>
      </c>
      <c r="E220" s="24">
        <v>1788013.4016</v>
      </c>
      <c r="F220" s="25">
        <f t="shared" si="3"/>
        <v>3589818.5976</v>
      </c>
      <c r="L220" s="27"/>
      <c r="M220" s="27"/>
      <c r="N220" s="28"/>
      <c r="O220" s="28"/>
      <c r="P220" s="28"/>
    </row>
    <row r="221" spans="1:16" ht="18">
      <c r="A221" s="22">
        <v>216</v>
      </c>
      <c r="B221" s="23" t="s">
        <v>96</v>
      </c>
      <c r="C221" s="23" t="s">
        <v>582</v>
      </c>
      <c r="D221" s="24">
        <v>1795958.2390000001</v>
      </c>
      <c r="E221" s="24">
        <v>1782211.1997</v>
      </c>
      <c r="F221" s="25">
        <f t="shared" si="3"/>
        <v>3578169.4386999998</v>
      </c>
      <c r="L221" s="27"/>
      <c r="M221" s="27"/>
      <c r="N221" s="28"/>
      <c r="O221" s="28"/>
      <c r="P221" s="28"/>
    </row>
    <row r="222" spans="1:16" ht="18">
      <c r="A222" s="22">
        <v>217</v>
      </c>
      <c r="B222" s="23" t="s">
        <v>96</v>
      </c>
      <c r="C222" s="23" t="s">
        <v>584</v>
      </c>
      <c r="D222" s="24">
        <v>1866704.5825</v>
      </c>
      <c r="E222" s="24">
        <v>1852416.0201999999</v>
      </c>
      <c r="F222" s="25">
        <f t="shared" si="3"/>
        <v>3719120.6027000002</v>
      </c>
      <c r="L222" s="27"/>
      <c r="M222" s="27"/>
      <c r="N222" s="28"/>
      <c r="O222" s="28"/>
      <c r="P222" s="28"/>
    </row>
    <row r="223" spans="1:16" ht="18">
      <c r="A223" s="22">
        <v>218</v>
      </c>
      <c r="B223" s="23" t="s">
        <v>96</v>
      </c>
      <c r="C223" s="23" t="s">
        <v>586</v>
      </c>
      <c r="D223" s="24">
        <v>2181102.0995</v>
      </c>
      <c r="E223" s="24">
        <v>2164407.0029000002</v>
      </c>
      <c r="F223" s="25">
        <f t="shared" si="3"/>
        <v>4345509.1024000002</v>
      </c>
      <c r="L223" s="27"/>
      <c r="M223" s="27"/>
      <c r="N223" s="28"/>
      <c r="O223" s="28"/>
      <c r="P223" s="28"/>
    </row>
    <row r="224" spans="1:16" ht="18">
      <c r="A224" s="22">
        <v>219</v>
      </c>
      <c r="B224" s="23" t="s">
        <v>96</v>
      </c>
      <c r="C224" s="23" t="s">
        <v>588</v>
      </c>
      <c r="D224" s="24">
        <v>1931962.1294</v>
      </c>
      <c r="E224" s="24">
        <v>1917174.0577</v>
      </c>
      <c r="F224" s="25">
        <f t="shared" si="3"/>
        <v>3849136.1871000002</v>
      </c>
      <c r="L224" s="27"/>
      <c r="M224" s="27"/>
      <c r="N224" s="28"/>
      <c r="O224" s="28"/>
      <c r="P224" s="28"/>
    </row>
    <row r="225" spans="1:16" ht="18">
      <c r="A225" s="22">
        <v>220</v>
      </c>
      <c r="B225" s="23" t="s">
        <v>96</v>
      </c>
      <c r="C225" s="23" t="s">
        <v>590</v>
      </c>
      <c r="D225" s="24">
        <v>1747962.8629999999</v>
      </c>
      <c r="E225" s="24">
        <v>1734583.2009999999</v>
      </c>
      <c r="F225" s="25">
        <f t="shared" si="3"/>
        <v>3482546.0639999998</v>
      </c>
      <c r="L225" s="27"/>
      <c r="M225" s="27"/>
      <c r="N225" s="28"/>
      <c r="O225" s="28"/>
      <c r="P225" s="28"/>
    </row>
    <row r="226" spans="1:16" ht="18">
      <c r="A226" s="22">
        <v>221</v>
      </c>
      <c r="B226" s="23" t="s">
        <v>96</v>
      </c>
      <c r="C226" s="23" t="s">
        <v>592</v>
      </c>
      <c r="D226" s="24">
        <v>2427912.8552000001</v>
      </c>
      <c r="E226" s="24">
        <v>2409328.5625999998</v>
      </c>
      <c r="F226" s="25">
        <f t="shared" si="3"/>
        <v>4837241.4177999999</v>
      </c>
      <c r="L226" s="27"/>
      <c r="M226" s="27"/>
      <c r="N226" s="28"/>
      <c r="O226" s="28"/>
      <c r="P226" s="28"/>
    </row>
    <row r="227" spans="1:16" ht="18">
      <c r="A227" s="22">
        <v>222</v>
      </c>
      <c r="B227" s="23" t="s">
        <v>96</v>
      </c>
      <c r="C227" s="23" t="s">
        <v>594</v>
      </c>
      <c r="D227" s="24">
        <v>1883538.5379999999</v>
      </c>
      <c r="E227" s="24">
        <v>1869121.1214000001</v>
      </c>
      <c r="F227" s="25">
        <f t="shared" si="3"/>
        <v>3752659.6593999998</v>
      </c>
      <c r="L227" s="27"/>
      <c r="M227" s="27"/>
      <c r="N227" s="28"/>
      <c r="O227" s="28"/>
      <c r="P227" s="28"/>
    </row>
    <row r="228" spans="1:16" ht="18">
      <c r="A228" s="22">
        <v>223</v>
      </c>
      <c r="B228" s="23" t="s">
        <v>96</v>
      </c>
      <c r="C228" s="23" t="s">
        <v>596</v>
      </c>
      <c r="D228" s="24">
        <v>2078340.0922999999</v>
      </c>
      <c r="E228" s="24">
        <v>2062431.5804000001</v>
      </c>
      <c r="F228" s="25">
        <f t="shared" si="3"/>
        <v>4140771.6727</v>
      </c>
      <c r="L228" s="27"/>
      <c r="M228" s="27"/>
      <c r="N228" s="28"/>
      <c r="O228" s="28"/>
      <c r="P228" s="28"/>
    </row>
    <row r="229" spans="1:16" ht="18">
      <c r="A229" s="22">
        <v>224</v>
      </c>
      <c r="B229" s="23" t="s">
        <v>96</v>
      </c>
      <c r="C229" s="23" t="s">
        <v>597</v>
      </c>
      <c r="D229" s="24">
        <v>2276298.0887000002</v>
      </c>
      <c r="E229" s="24">
        <v>2258874.321</v>
      </c>
      <c r="F229" s="25">
        <f t="shared" si="3"/>
        <v>4535172.4096999997</v>
      </c>
      <c r="L229" s="27"/>
      <c r="M229" s="27"/>
      <c r="N229" s="28"/>
      <c r="O229" s="28"/>
      <c r="P229" s="28"/>
    </row>
    <row r="230" spans="1:16" ht="18">
      <c r="A230" s="22">
        <v>225</v>
      </c>
      <c r="B230" s="23" t="s">
        <v>97</v>
      </c>
      <c r="C230" s="23" t="s">
        <v>602</v>
      </c>
      <c r="D230" s="24">
        <v>2363281.1886</v>
      </c>
      <c r="E230" s="24">
        <v>2345191.6146999998</v>
      </c>
      <c r="F230" s="25">
        <f t="shared" si="3"/>
        <v>4708472.8032999998</v>
      </c>
      <c r="L230" s="27"/>
      <c r="M230" s="27"/>
      <c r="N230" s="28"/>
      <c r="O230" s="28"/>
      <c r="P230" s="28"/>
    </row>
    <row r="231" spans="1:16" ht="18">
      <c r="A231" s="22">
        <v>226</v>
      </c>
      <c r="B231" s="23" t="s">
        <v>97</v>
      </c>
      <c r="C231" s="23" t="s">
        <v>604</v>
      </c>
      <c r="D231" s="24">
        <v>2244602.8829000001</v>
      </c>
      <c r="E231" s="24">
        <v>2227421.7239000001</v>
      </c>
      <c r="F231" s="25">
        <f t="shared" si="3"/>
        <v>4472024.6068000002</v>
      </c>
      <c r="L231" s="27"/>
      <c r="M231" s="27"/>
      <c r="N231" s="28"/>
      <c r="O231" s="28"/>
      <c r="P231" s="28"/>
    </row>
    <row r="232" spans="1:16" ht="18">
      <c r="A232" s="22">
        <v>227</v>
      </c>
      <c r="B232" s="23" t="s">
        <v>97</v>
      </c>
      <c r="C232" s="23" t="s">
        <v>605</v>
      </c>
      <c r="D232" s="24">
        <v>1485294.8396000001</v>
      </c>
      <c r="E232" s="24">
        <v>1473925.7520999999</v>
      </c>
      <c r="F232" s="25">
        <f t="shared" si="3"/>
        <v>2959220.5917000002</v>
      </c>
      <c r="L232" s="27"/>
      <c r="M232" s="27"/>
      <c r="N232" s="28"/>
      <c r="O232" s="28"/>
      <c r="P232" s="28"/>
    </row>
    <row r="233" spans="1:16" ht="36">
      <c r="A233" s="22">
        <v>228</v>
      </c>
      <c r="B233" s="23" t="s">
        <v>97</v>
      </c>
      <c r="C233" s="23" t="s">
        <v>607</v>
      </c>
      <c r="D233" s="24">
        <v>1529154.7993000001</v>
      </c>
      <c r="E233" s="24">
        <v>1517449.9886</v>
      </c>
      <c r="F233" s="25">
        <f t="shared" si="3"/>
        <v>3046604.7878999999</v>
      </c>
      <c r="L233" s="27"/>
      <c r="M233" s="27"/>
      <c r="N233" s="28"/>
      <c r="O233" s="28"/>
      <c r="P233" s="28"/>
    </row>
    <row r="234" spans="1:16" ht="36">
      <c r="A234" s="22">
        <v>229</v>
      </c>
      <c r="B234" s="23" t="s">
        <v>97</v>
      </c>
      <c r="C234" s="23" t="s">
        <v>609</v>
      </c>
      <c r="D234" s="24">
        <v>1830925.7058000001</v>
      </c>
      <c r="E234" s="24">
        <v>1816911.0104</v>
      </c>
      <c r="F234" s="25">
        <f t="shared" si="3"/>
        <v>3647836.7162000001</v>
      </c>
      <c r="L234" s="27"/>
      <c r="M234" s="27"/>
      <c r="N234" s="28"/>
      <c r="O234" s="28"/>
      <c r="P234" s="28"/>
    </row>
    <row r="235" spans="1:16" ht="18">
      <c r="A235" s="22">
        <v>230</v>
      </c>
      <c r="B235" s="23" t="s">
        <v>97</v>
      </c>
      <c r="C235" s="23" t="s">
        <v>611</v>
      </c>
      <c r="D235" s="24">
        <v>1556220.6580999999</v>
      </c>
      <c r="E235" s="24">
        <v>1544308.6736999999</v>
      </c>
      <c r="F235" s="25">
        <f t="shared" si="3"/>
        <v>3100529.3317999998</v>
      </c>
      <c r="L235" s="27"/>
      <c r="M235" s="27"/>
      <c r="N235" s="28"/>
      <c r="O235" s="28"/>
      <c r="P235" s="28"/>
    </row>
    <row r="236" spans="1:16" ht="36">
      <c r="A236" s="22">
        <v>231</v>
      </c>
      <c r="B236" s="23" t="s">
        <v>97</v>
      </c>
      <c r="C236" s="23" t="s">
        <v>613</v>
      </c>
      <c r="D236" s="24">
        <v>1557652.0433</v>
      </c>
      <c r="E236" s="24">
        <v>1545729.1025</v>
      </c>
      <c r="F236" s="25">
        <f t="shared" si="3"/>
        <v>3103381.1458000001</v>
      </c>
      <c r="L236" s="27"/>
      <c r="M236" s="27"/>
      <c r="N236" s="28"/>
      <c r="O236" s="28"/>
      <c r="P236" s="28"/>
    </row>
    <row r="237" spans="1:16" ht="18">
      <c r="A237" s="22">
        <v>232</v>
      </c>
      <c r="B237" s="23" t="s">
        <v>97</v>
      </c>
      <c r="C237" s="23" t="s">
        <v>615</v>
      </c>
      <c r="D237" s="24">
        <v>1807006.2283999999</v>
      </c>
      <c r="E237" s="24">
        <v>1793174.6231</v>
      </c>
      <c r="F237" s="25">
        <f t="shared" si="3"/>
        <v>3600180.8514999999</v>
      </c>
      <c r="L237" s="27"/>
      <c r="M237" s="27"/>
      <c r="N237" s="28"/>
      <c r="O237" s="28"/>
      <c r="P237" s="28"/>
    </row>
    <row r="238" spans="1:16" ht="18">
      <c r="A238" s="22">
        <v>233</v>
      </c>
      <c r="B238" s="23" t="s">
        <v>97</v>
      </c>
      <c r="C238" s="23" t="s">
        <v>617</v>
      </c>
      <c r="D238" s="24">
        <v>1988832.1487</v>
      </c>
      <c r="E238" s="24">
        <v>1973608.7693</v>
      </c>
      <c r="F238" s="25">
        <f t="shared" si="3"/>
        <v>3962440.9180000001</v>
      </c>
      <c r="L238" s="27"/>
      <c r="M238" s="27"/>
      <c r="N238" s="28"/>
      <c r="O238" s="28"/>
      <c r="P238" s="28"/>
    </row>
    <row r="239" spans="1:16" ht="18">
      <c r="A239" s="22">
        <v>234</v>
      </c>
      <c r="B239" s="23" t="s">
        <v>97</v>
      </c>
      <c r="C239" s="23" t="s">
        <v>619</v>
      </c>
      <c r="D239" s="24">
        <v>1447167.2382</v>
      </c>
      <c r="E239" s="24">
        <v>1436089.9957000001</v>
      </c>
      <c r="F239" s="25">
        <f t="shared" si="3"/>
        <v>2883257.2338999999</v>
      </c>
      <c r="L239" s="27"/>
      <c r="M239" s="27"/>
      <c r="N239" s="28"/>
      <c r="O239" s="28"/>
      <c r="P239" s="28"/>
    </row>
    <row r="240" spans="1:16" ht="18">
      <c r="A240" s="22">
        <v>235</v>
      </c>
      <c r="B240" s="23" t="s">
        <v>97</v>
      </c>
      <c r="C240" s="23" t="s">
        <v>621</v>
      </c>
      <c r="D240" s="24">
        <v>2483177.5879000002</v>
      </c>
      <c r="E240" s="24">
        <v>2464170.2752</v>
      </c>
      <c r="F240" s="25">
        <f t="shared" si="3"/>
        <v>4947347.8630999997</v>
      </c>
      <c r="L240" s="27"/>
      <c r="M240" s="27"/>
      <c r="N240" s="28"/>
      <c r="O240" s="28"/>
      <c r="P240" s="28"/>
    </row>
    <row r="241" spans="1:16" ht="18">
      <c r="A241" s="22">
        <v>236</v>
      </c>
      <c r="B241" s="23" t="s">
        <v>97</v>
      </c>
      <c r="C241" s="23" t="s">
        <v>623</v>
      </c>
      <c r="D241" s="24">
        <v>2555584.7949000001</v>
      </c>
      <c r="E241" s="24">
        <v>2536023.2461999999</v>
      </c>
      <c r="F241" s="25">
        <f t="shared" si="3"/>
        <v>5091608.0411</v>
      </c>
      <c r="L241" s="27"/>
      <c r="M241" s="27"/>
      <c r="N241" s="28"/>
      <c r="O241" s="28"/>
      <c r="P241" s="28"/>
    </row>
    <row r="242" spans="1:16" ht="18">
      <c r="A242" s="22">
        <v>237</v>
      </c>
      <c r="B242" s="23" t="s">
        <v>97</v>
      </c>
      <c r="C242" s="23" t="s">
        <v>625</v>
      </c>
      <c r="D242" s="24">
        <v>2003085.9402000001</v>
      </c>
      <c r="E242" s="24">
        <v>1987753.4561000001</v>
      </c>
      <c r="F242" s="25">
        <f t="shared" si="3"/>
        <v>3990839.3963000001</v>
      </c>
      <c r="L242" s="27"/>
      <c r="M242" s="27"/>
      <c r="N242" s="28"/>
      <c r="O242" s="28"/>
      <c r="P242" s="28"/>
    </row>
    <row r="243" spans="1:16" ht="36">
      <c r="A243" s="22">
        <v>238</v>
      </c>
      <c r="B243" s="23" t="s">
        <v>97</v>
      </c>
      <c r="C243" s="23" t="s">
        <v>627</v>
      </c>
      <c r="D243" s="24">
        <v>1910293.4076</v>
      </c>
      <c r="E243" s="24">
        <v>1895671.1976000001</v>
      </c>
      <c r="F243" s="25">
        <f t="shared" si="3"/>
        <v>3805964.6052000001</v>
      </c>
      <c r="L243" s="27"/>
      <c r="M243" s="27"/>
      <c r="N243" s="28"/>
      <c r="O243" s="28"/>
      <c r="P243" s="28"/>
    </row>
    <row r="244" spans="1:16" ht="36">
      <c r="A244" s="22">
        <v>239</v>
      </c>
      <c r="B244" s="23" t="s">
        <v>97</v>
      </c>
      <c r="C244" s="23" t="s">
        <v>629</v>
      </c>
      <c r="D244" s="24">
        <v>2084928.0751</v>
      </c>
      <c r="E244" s="24">
        <v>2068969.1359999999</v>
      </c>
      <c r="F244" s="25">
        <f t="shared" si="3"/>
        <v>4153897.2111</v>
      </c>
      <c r="L244" s="27"/>
      <c r="M244" s="27"/>
      <c r="N244" s="28"/>
      <c r="O244" s="28"/>
      <c r="P244" s="28"/>
    </row>
    <row r="245" spans="1:16" ht="18">
      <c r="A245" s="22">
        <v>240</v>
      </c>
      <c r="B245" s="23" t="s">
        <v>97</v>
      </c>
      <c r="C245" s="23" t="s">
        <v>631</v>
      </c>
      <c r="D245" s="24">
        <v>1828915.0318</v>
      </c>
      <c r="E245" s="24">
        <v>1814915.7271</v>
      </c>
      <c r="F245" s="25">
        <f t="shared" si="3"/>
        <v>3643830.7588999998</v>
      </c>
      <c r="L245" s="27"/>
      <c r="M245" s="27"/>
      <c r="N245" s="28"/>
      <c r="O245" s="28"/>
      <c r="P245" s="28"/>
    </row>
    <row r="246" spans="1:16" ht="18">
      <c r="A246" s="22">
        <v>241</v>
      </c>
      <c r="B246" s="23" t="s">
        <v>97</v>
      </c>
      <c r="C246" s="23" t="s">
        <v>633</v>
      </c>
      <c r="D246" s="24">
        <v>1499958.6691999999</v>
      </c>
      <c r="E246" s="24">
        <v>1488477.3384</v>
      </c>
      <c r="F246" s="25">
        <f t="shared" si="3"/>
        <v>2988436.0076000001</v>
      </c>
      <c r="L246" s="27"/>
      <c r="M246" s="27"/>
      <c r="N246" s="28"/>
      <c r="O246" s="28"/>
      <c r="P246" s="28"/>
    </row>
    <row r="247" spans="1:16" ht="18">
      <c r="A247" s="22">
        <v>242</v>
      </c>
      <c r="B247" s="23" t="s">
        <v>97</v>
      </c>
      <c r="C247" s="23" t="s">
        <v>635</v>
      </c>
      <c r="D247" s="24">
        <v>1866547.2387000001</v>
      </c>
      <c r="E247" s="24">
        <v>1852259.8807999999</v>
      </c>
      <c r="F247" s="25">
        <f t="shared" si="3"/>
        <v>3718807.1195</v>
      </c>
      <c r="L247" s="27"/>
      <c r="M247" s="27"/>
      <c r="N247" s="28"/>
      <c r="O247" s="28"/>
      <c r="P247" s="28"/>
    </row>
    <row r="248" spans="1:16" ht="18">
      <c r="A248" s="22">
        <v>243</v>
      </c>
      <c r="B248" s="23" t="s">
        <v>98</v>
      </c>
      <c r="C248" s="23" t="s">
        <v>639</v>
      </c>
      <c r="D248" s="24">
        <v>2193232.7222000002</v>
      </c>
      <c r="E248" s="24">
        <v>2176444.7725999998</v>
      </c>
      <c r="F248" s="25">
        <f t="shared" si="3"/>
        <v>4369677.4948000005</v>
      </c>
      <c r="L248" s="27"/>
      <c r="M248" s="27"/>
      <c r="N248" s="28"/>
      <c r="O248" s="28"/>
      <c r="P248" s="28"/>
    </row>
    <row r="249" spans="1:16" ht="18">
      <c r="A249" s="22">
        <v>244</v>
      </c>
      <c r="B249" s="23" t="s">
        <v>98</v>
      </c>
      <c r="C249" s="23" t="s">
        <v>641</v>
      </c>
      <c r="D249" s="24">
        <v>1668901.8970999999</v>
      </c>
      <c r="E249" s="24">
        <v>1656127.4018999999</v>
      </c>
      <c r="F249" s="25">
        <f t="shared" si="3"/>
        <v>3325029.2990000001</v>
      </c>
      <c r="L249" s="27"/>
      <c r="M249" s="27"/>
      <c r="N249" s="28"/>
      <c r="O249" s="28"/>
      <c r="P249" s="28"/>
    </row>
    <row r="250" spans="1:16" ht="18">
      <c r="A250" s="22">
        <v>245</v>
      </c>
      <c r="B250" s="23" t="s">
        <v>98</v>
      </c>
      <c r="C250" s="23" t="s">
        <v>643</v>
      </c>
      <c r="D250" s="24">
        <v>1591274.4931999999</v>
      </c>
      <c r="E250" s="24">
        <v>1579094.1916</v>
      </c>
      <c r="F250" s="25">
        <f t="shared" si="3"/>
        <v>3170368.6847999999</v>
      </c>
      <c r="L250" s="27"/>
      <c r="M250" s="27"/>
      <c r="N250" s="28"/>
      <c r="O250" s="28"/>
      <c r="P250" s="28"/>
    </row>
    <row r="251" spans="1:16" ht="18">
      <c r="A251" s="22">
        <v>246</v>
      </c>
      <c r="B251" s="23" t="s">
        <v>98</v>
      </c>
      <c r="C251" s="23" t="s">
        <v>645</v>
      </c>
      <c r="D251" s="24">
        <v>1643077.3023999999</v>
      </c>
      <c r="E251" s="24">
        <v>1630500.4798000001</v>
      </c>
      <c r="F251" s="25">
        <f t="shared" si="3"/>
        <v>3273577.7821999998</v>
      </c>
      <c r="L251" s="27"/>
      <c r="M251" s="27"/>
      <c r="N251" s="28"/>
      <c r="O251" s="28"/>
      <c r="P251" s="28"/>
    </row>
    <row r="252" spans="1:16" ht="36">
      <c r="A252" s="22">
        <v>247</v>
      </c>
      <c r="B252" s="23" t="s">
        <v>98</v>
      </c>
      <c r="C252" s="23" t="s">
        <v>647</v>
      </c>
      <c r="D252" s="24">
        <v>1740339.0512000001</v>
      </c>
      <c r="E252" s="24">
        <v>1727017.7452</v>
      </c>
      <c r="F252" s="25">
        <f t="shared" si="3"/>
        <v>3467356.7963999999</v>
      </c>
      <c r="L252" s="27"/>
      <c r="M252" s="27"/>
      <c r="N252" s="28"/>
      <c r="O252" s="28"/>
      <c r="P252" s="28"/>
    </row>
    <row r="253" spans="1:16" ht="18">
      <c r="A253" s="22">
        <v>248</v>
      </c>
      <c r="B253" s="23" t="s">
        <v>98</v>
      </c>
      <c r="C253" s="23" t="s">
        <v>649</v>
      </c>
      <c r="D253" s="24">
        <v>1774116.0119</v>
      </c>
      <c r="E253" s="24">
        <v>1760536.1624</v>
      </c>
      <c r="F253" s="25">
        <f t="shared" si="3"/>
        <v>3534652.1743000001</v>
      </c>
      <c r="L253" s="27"/>
      <c r="M253" s="27"/>
      <c r="N253" s="28"/>
      <c r="O253" s="28"/>
      <c r="P253" s="28"/>
    </row>
    <row r="254" spans="1:16" ht="18">
      <c r="A254" s="22">
        <v>249</v>
      </c>
      <c r="B254" s="23" t="s">
        <v>98</v>
      </c>
      <c r="C254" s="23" t="s">
        <v>651</v>
      </c>
      <c r="D254" s="24">
        <v>1461882.6102</v>
      </c>
      <c r="E254" s="24">
        <v>1450692.73</v>
      </c>
      <c r="F254" s="25">
        <f t="shared" si="3"/>
        <v>2912575.3402</v>
      </c>
      <c r="L254" s="27"/>
      <c r="M254" s="27"/>
      <c r="N254" s="28"/>
      <c r="O254" s="28"/>
      <c r="P254" s="28"/>
    </row>
    <row r="255" spans="1:16" ht="18">
      <c r="A255" s="22">
        <v>250</v>
      </c>
      <c r="B255" s="23" t="s">
        <v>98</v>
      </c>
      <c r="C255" s="23" t="s">
        <v>653</v>
      </c>
      <c r="D255" s="24">
        <v>1800922.4306999999</v>
      </c>
      <c r="E255" s="24">
        <v>1787137.3933999999</v>
      </c>
      <c r="F255" s="25">
        <f t="shared" si="3"/>
        <v>3588059.8240999999</v>
      </c>
      <c r="L255" s="27"/>
      <c r="M255" s="27"/>
      <c r="N255" s="28"/>
      <c r="O255" s="28"/>
      <c r="P255" s="28"/>
    </row>
    <row r="256" spans="1:16" ht="18">
      <c r="A256" s="22">
        <v>251</v>
      </c>
      <c r="B256" s="23" t="s">
        <v>98</v>
      </c>
      <c r="C256" s="23" t="s">
        <v>655</v>
      </c>
      <c r="D256" s="24">
        <v>1926915.4177999999</v>
      </c>
      <c r="E256" s="24">
        <v>1912165.9757999999</v>
      </c>
      <c r="F256" s="25">
        <f t="shared" si="3"/>
        <v>3839081.3936000001</v>
      </c>
      <c r="L256" s="27"/>
      <c r="M256" s="27"/>
      <c r="N256" s="28"/>
      <c r="O256" s="28"/>
      <c r="P256" s="28"/>
    </row>
    <row r="257" spans="1:16" ht="18">
      <c r="A257" s="22">
        <v>252</v>
      </c>
      <c r="B257" s="23" t="s">
        <v>98</v>
      </c>
      <c r="C257" s="23" t="s">
        <v>657</v>
      </c>
      <c r="D257" s="24">
        <v>1682620.3132</v>
      </c>
      <c r="E257" s="24">
        <v>1669740.8112999999</v>
      </c>
      <c r="F257" s="25">
        <f t="shared" si="3"/>
        <v>3352361.1244999999</v>
      </c>
      <c r="L257" s="27"/>
      <c r="M257" s="27"/>
      <c r="N257" s="28"/>
      <c r="O257" s="28"/>
      <c r="P257" s="28"/>
    </row>
    <row r="258" spans="1:16" ht="18">
      <c r="A258" s="22">
        <v>253</v>
      </c>
      <c r="B258" s="23" t="s">
        <v>98</v>
      </c>
      <c r="C258" s="23" t="s">
        <v>659</v>
      </c>
      <c r="D258" s="24">
        <v>1803205.0999</v>
      </c>
      <c r="E258" s="24">
        <v>1789402.59</v>
      </c>
      <c r="F258" s="25">
        <f t="shared" si="3"/>
        <v>3592607.6899000001</v>
      </c>
      <c r="L258" s="27"/>
      <c r="M258" s="27"/>
      <c r="N258" s="28"/>
      <c r="O258" s="28"/>
      <c r="P258" s="28"/>
    </row>
    <row r="259" spans="1:16" ht="18">
      <c r="A259" s="22">
        <v>254</v>
      </c>
      <c r="B259" s="23" t="s">
        <v>98</v>
      </c>
      <c r="C259" s="23" t="s">
        <v>661</v>
      </c>
      <c r="D259" s="24">
        <v>1265417.7278</v>
      </c>
      <c r="E259" s="24">
        <v>1255731.6746</v>
      </c>
      <c r="F259" s="25">
        <f t="shared" si="3"/>
        <v>2521149.4024</v>
      </c>
      <c r="L259" s="27"/>
      <c r="M259" s="27"/>
      <c r="N259" s="28"/>
      <c r="O259" s="28"/>
      <c r="P259" s="28"/>
    </row>
    <row r="260" spans="1:16" ht="36">
      <c r="A260" s="22">
        <v>255</v>
      </c>
      <c r="B260" s="23" t="s">
        <v>98</v>
      </c>
      <c r="C260" s="23" t="s">
        <v>663</v>
      </c>
      <c r="D260" s="24">
        <v>1603831.5804000001</v>
      </c>
      <c r="E260" s="24">
        <v>1591555.1614999999</v>
      </c>
      <c r="F260" s="25">
        <f t="shared" si="3"/>
        <v>3195386.7418999998</v>
      </c>
      <c r="L260" s="27"/>
      <c r="M260" s="27"/>
      <c r="N260" s="28"/>
      <c r="O260" s="28"/>
      <c r="P260" s="28"/>
    </row>
    <row r="261" spans="1:16" ht="18">
      <c r="A261" s="22">
        <v>256</v>
      </c>
      <c r="B261" s="23" t="s">
        <v>98</v>
      </c>
      <c r="C261" s="23" t="s">
        <v>665</v>
      </c>
      <c r="D261" s="24">
        <v>1565078.4223</v>
      </c>
      <c r="E261" s="24">
        <v>1553098.6368</v>
      </c>
      <c r="F261" s="25">
        <f t="shared" si="3"/>
        <v>3118177.0591000002</v>
      </c>
      <c r="L261" s="27"/>
      <c r="M261" s="27"/>
      <c r="N261" s="28"/>
      <c r="O261" s="28"/>
      <c r="P261" s="28"/>
    </row>
    <row r="262" spans="1:16" ht="18">
      <c r="A262" s="22">
        <v>257</v>
      </c>
      <c r="B262" s="23" t="s">
        <v>98</v>
      </c>
      <c r="C262" s="23" t="s">
        <v>667</v>
      </c>
      <c r="D262" s="24">
        <v>1678567.7193</v>
      </c>
      <c r="E262" s="24">
        <v>1665719.2376999999</v>
      </c>
      <c r="F262" s="25">
        <f t="shared" si="3"/>
        <v>3344286.9569999999</v>
      </c>
      <c r="L262" s="27"/>
      <c r="M262" s="27"/>
      <c r="N262" s="28"/>
      <c r="O262" s="28"/>
      <c r="P262" s="28"/>
    </row>
    <row r="263" spans="1:16" ht="18">
      <c r="A263" s="22">
        <v>258</v>
      </c>
      <c r="B263" s="23" t="s">
        <v>98</v>
      </c>
      <c r="C263" s="23" t="s">
        <v>669</v>
      </c>
      <c r="D263" s="24">
        <v>1631698.7457999999</v>
      </c>
      <c r="E263" s="24">
        <v>1619209.0196</v>
      </c>
      <c r="F263" s="25">
        <f t="shared" ref="F263:F326" si="4">D263+E263</f>
        <v>3250907.7653999999</v>
      </c>
      <c r="L263" s="27"/>
      <c r="M263" s="27"/>
      <c r="N263" s="28"/>
      <c r="O263" s="28"/>
      <c r="P263" s="28"/>
    </row>
    <row r="264" spans="1:16" ht="18">
      <c r="A264" s="22">
        <v>259</v>
      </c>
      <c r="B264" s="23" t="s">
        <v>99</v>
      </c>
      <c r="C264" s="23" t="s">
        <v>673</v>
      </c>
      <c r="D264" s="24">
        <v>2043983.6703000001</v>
      </c>
      <c r="E264" s="24">
        <v>2028338.1373999999</v>
      </c>
      <c r="F264" s="25">
        <f t="shared" si="4"/>
        <v>4072321.8076999998</v>
      </c>
      <c r="L264" s="27"/>
      <c r="M264" s="27"/>
      <c r="N264" s="28"/>
      <c r="O264" s="28"/>
      <c r="P264" s="28"/>
    </row>
    <row r="265" spans="1:16" ht="18">
      <c r="A265" s="22">
        <v>260</v>
      </c>
      <c r="B265" s="23" t="s">
        <v>99</v>
      </c>
      <c r="C265" s="23" t="s">
        <v>675</v>
      </c>
      <c r="D265" s="24">
        <v>1722203.1373999999</v>
      </c>
      <c r="E265" s="24">
        <v>1709020.6514999999</v>
      </c>
      <c r="F265" s="25">
        <f t="shared" si="4"/>
        <v>3431223.7889</v>
      </c>
      <c r="L265" s="27"/>
      <c r="M265" s="27"/>
      <c r="N265" s="28"/>
      <c r="O265" s="28"/>
      <c r="P265" s="28"/>
    </row>
    <row r="266" spans="1:16" ht="18">
      <c r="A266" s="22">
        <v>261</v>
      </c>
      <c r="B266" s="23" t="s">
        <v>99</v>
      </c>
      <c r="C266" s="23" t="s">
        <v>677</v>
      </c>
      <c r="D266" s="24">
        <v>2331184.4815000002</v>
      </c>
      <c r="E266" s="24">
        <v>2313340.5896000001</v>
      </c>
      <c r="F266" s="25">
        <f t="shared" si="4"/>
        <v>4644525.0711000003</v>
      </c>
      <c r="L266" s="27"/>
      <c r="M266" s="27"/>
      <c r="N266" s="28"/>
      <c r="O266" s="28"/>
      <c r="P266" s="28"/>
    </row>
    <row r="267" spans="1:16" ht="18">
      <c r="A267" s="22">
        <v>262</v>
      </c>
      <c r="B267" s="23" t="s">
        <v>99</v>
      </c>
      <c r="C267" s="23" t="s">
        <v>679</v>
      </c>
      <c r="D267" s="24">
        <v>2191399.0468000001</v>
      </c>
      <c r="E267" s="24">
        <v>2174625.1329999999</v>
      </c>
      <c r="F267" s="25">
        <f t="shared" si="4"/>
        <v>4366024.1798</v>
      </c>
      <c r="L267" s="27"/>
      <c r="M267" s="27"/>
      <c r="N267" s="28"/>
      <c r="O267" s="28"/>
      <c r="P267" s="28"/>
    </row>
    <row r="268" spans="1:16" ht="18">
      <c r="A268" s="22">
        <v>263</v>
      </c>
      <c r="B268" s="23" t="s">
        <v>99</v>
      </c>
      <c r="C268" s="23" t="s">
        <v>681</v>
      </c>
      <c r="D268" s="24">
        <v>2118830.5107999998</v>
      </c>
      <c r="E268" s="24">
        <v>2102612.0679000001</v>
      </c>
      <c r="F268" s="25">
        <f t="shared" si="4"/>
        <v>4221442.5787000004</v>
      </c>
      <c r="L268" s="27"/>
      <c r="M268" s="27"/>
      <c r="N268" s="28"/>
      <c r="O268" s="28"/>
      <c r="P268" s="28"/>
    </row>
    <row r="269" spans="1:16" ht="18">
      <c r="A269" s="22">
        <v>264</v>
      </c>
      <c r="B269" s="23" t="s">
        <v>99</v>
      </c>
      <c r="C269" s="23" t="s">
        <v>683</v>
      </c>
      <c r="D269" s="24">
        <v>2037188.3278000001</v>
      </c>
      <c r="E269" s="24">
        <v>2021594.8093000001</v>
      </c>
      <c r="F269" s="25">
        <f t="shared" si="4"/>
        <v>4058783.1370999999</v>
      </c>
      <c r="L269" s="27"/>
      <c r="M269" s="27"/>
      <c r="N269" s="28"/>
      <c r="O269" s="28"/>
      <c r="P269" s="28"/>
    </row>
    <row r="270" spans="1:16" ht="18">
      <c r="A270" s="22">
        <v>265</v>
      </c>
      <c r="B270" s="23" t="s">
        <v>99</v>
      </c>
      <c r="C270" s="23" t="s">
        <v>685</v>
      </c>
      <c r="D270" s="24">
        <v>2056920.3614000001</v>
      </c>
      <c r="E270" s="24">
        <v>2041175.8054</v>
      </c>
      <c r="F270" s="25">
        <f t="shared" si="4"/>
        <v>4098096.1667999998</v>
      </c>
      <c r="L270" s="27"/>
      <c r="M270" s="27"/>
      <c r="N270" s="28"/>
      <c r="O270" s="28"/>
      <c r="P270" s="28"/>
    </row>
    <row r="271" spans="1:16" ht="18">
      <c r="A271" s="22">
        <v>266</v>
      </c>
      <c r="B271" s="23" t="s">
        <v>99</v>
      </c>
      <c r="C271" s="23" t="s">
        <v>687</v>
      </c>
      <c r="D271" s="24">
        <v>2226240.4463</v>
      </c>
      <c r="E271" s="24">
        <v>2209199.8413999998</v>
      </c>
      <c r="F271" s="25">
        <f t="shared" si="4"/>
        <v>4435440.2877000002</v>
      </c>
      <c r="L271" s="27"/>
      <c r="M271" s="27"/>
      <c r="N271" s="28"/>
      <c r="O271" s="28"/>
      <c r="P271" s="28"/>
    </row>
    <row r="272" spans="1:16" ht="18">
      <c r="A272" s="22">
        <v>267</v>
      </c>
      <c r="B272" s="23" t="s">
        <v>99</v>
      </c>
      <c r="C272" s="23" t="s">
        <v>689</v>
      </c>
      <c r="D272" s="24">
        <v>2025714.8336</v>
      </c>
      <c r="E272" s="24">
        <v>2010209.1381999999</v>
      </c>
      <c r="F272" s="25">
        <f t="shared" si="4"/>
        <v>4035923.9717999999</v>
      </c>
      <c r="L272" s="27"/>
      <c r="M272" s="27"/>
      <c r="N272" s="28"/>
      <c r="O272" s="28"/>
      <c r="P272" s="28"/>
    </row>
    <row r="273" spans="1:16" ht="18">
      <c r="A273" s="22">
        <v>268</v>
      </c>
      <c r="B273" s="23" t="s">
        <v>99</v>
      </c>
      <c r="C273" s="23" t="s">
        <v>691</v>
      </c>
      <c r="D273" s="24">
        <v>1894382.6950999999</v>
      </c>
      <c r="E273" s="24">
        <v>1879882.2726</v>
      </c>
      <c r="F273" s="25">
        <f t="shared" si="4"/>
        <v>3774264.9676999999</v>
      </c>
      <c r="L273" s="27"/>
      <c r="M273" s="27"/>
      <c r="N273" s="28"/>
      <c r="O273" s="28"/>
      <c r="P273" s="28"/>
    </row>
    <row r="274" spans="1:16" ht="18">
      <c r="A274" s="22">
        <v>269</v>
      </c>
      <c r="B274" s="23" t="s">
        <v>99</v>
      </c>
      <c r="C274" s="23" t="s">
        <v>693</v>
      </c>
      <c r="D274" s="24">
        <v>1983291.3418000001</v>
      </c>
      <c r="E274" s="24">
        <v>1968110.3742</v>
      </c>
      <c r="F274" s="25">
        <f t="shared" si="4"/>
        <v>3951401.716</v>
      </c>
      <c r="L274" s="27"/>
      <c r="M274" s="27"/>
      <c r="N274" s="28"/>
      <c r="O274" s="28"/>
      <c r="P274" s="28"/>
    </row>
    <row r="275" spans="1:16" ht="18">
      <c r="A275" s="22">
        <v>270</v>
      </c>
      <c r="B275" s="23" t="s">
        <v>99</v>
      </c>
      <c r="C275" s="23" t="s">
        <v>695</v>
      </c>
      <c r="D275" s="24">
        <v>1925636.8578999999</v>
      </c>
      <c r="E275" s="24">
        <v>1910897.2024999999</v>
      </c>
      <c r="F275" s="25">
        <f t="shared" si="4"/>
        <v>3836534.0603999998</v>
      </c>
      <c r="L275" s="27"/>
      <c r="M275" s="27"/>
      <c r="N275" s="28"/>
      <c r="O275" s="28"/>
      <c r="P275" s="28"/>
    </row>
    <row r="276" spans="1:16" ht="18">
      <c r="A276" s="22">
        <v>271</v>
      </c>
      <c r="B276" s="23" t="s">
        <v>99</v>
      </c>
      <c r="C276" s="23" t="s">
        <v>697</v>
      </c>
      <c r="D276" s="24">
        <v>2493951.6386000002</v>
      </c>
      <c r="E276" s="24">
        <v>2474861.8566999999</v>
      </c>
      <c r="F276" s="25">
        <f t="shared" si="4"/>
        <v>4968813.4952999996</v>
      </c>
      <c r="L276" s="27"/>
      <c r="M276" s="27"/>
      <c r="N276" s="28"/>
      <c r="O276" s="28"/>
      <c r="P276" s="28"/>
    </row>
    <row r="277" spans="1:16" ht="18">
      <c r="A277" s="22">
        <v>272</v>
      </c>
      <c r="B277" s="23" t="s">
        <v>99</v>
      </c>
      <c r="C277" s="23" t="s">
        <v>698</v>
      </c>
      <c r="D277" s="24">
        <v>1711201.6232</v>
      </c>
      <c r="E277" s="24">
        <v>1698103.3477</v>
      </c>
      <c r="F277" s="25">
        <f t="shared" si="4"/>
        <v>3409304.9709000001</v>
      </c>
      <c r="L277" s="27"/>
      <c r="M277" s="27"/>
      <c r="N277" s="28"/>
      <c r="O277" s="28"/>
      <c r="P277" s="28"/>
    </row>
    <row r="278" spans="1:16" ht="18">
      <c r="A278" s="22">
        <v>273</v>
      </c>
      <c r="B278" s="23" t="s">
        <v>99</v>
      </c>
      <c r="C278" s="23" t="s">
        <v>700</v>
      </c>
      <c r="D278" s="24">
        <v>1894023.4646000001</v>
      </c>
      <c r="E278" s="24">
        <v>1879525.7918</v>
      </c>
      <c r="F278" s="25">
        <f t="shared" si="4"/>
        <v>3773549.2563999998</v>
      </c>
      <c r="L278" s="27"/>
      <c r="M278" s="27"/>
      <c r="N278" s="28"/>
      <c r="O278" s="28"/>
      <c r="P278" s="28"/>
    </row>
    <row r="279" spans="1:16" ht="18">
      <c r="A279" s="22">
        <v>274</v>
      </c>
      <c r="B279" s="23" t="s">
        <v>99</v>
      </c>
      <c r="C279" s="23" t="s">
        <v>702</v>
      </c>
      <c r="D279" s="24">
        <v>2150638.3898</v>
      </c>
      <c r="E279" s="24">
        <v>2134176.4756</v>
      </c>
      <c r="F279" s="25">
        <f t="shared" si="4"/>
        <v>4284814.8653999995</v>
      </c>
      <c r="L279" s="27"/>
      <c r="M279" s="27"/>
      <c r="N279" s="28"/>
      <c r="O279" s="28"/>
      <c r="P279" s="28"/>
    </row>
    <row r="280" spans="1:16" ht="18">
      <c r="A280" s="22">
        <v>275</v>
      </c>
      <c r="B280" s="23" t="s">
        <v>99</v>
      </c>
      <c r="C280" s="23" t="s">
        <v>704</v>
      </c>
      <c r="D280" s="24">
        <v>1781025.8188</v>
      </c>
      <c r="E280" s="24">
        <v>1767393.0787</v>
      </c>
      <c r="F280" s="25">
        <f t="shared" si="4"/>
        <v>3548418.8975</v>
      </c>
      <c r="L280" s="27"/>
      <c r="M280" s="27"/>
      <c r="N280" s="28"/>
      <c r="O280" s="28"/>
      <c r="P280" s="28"/>
    </row>
    <row r="281" spans="1:16" ht="18">
      <c r="A281" s="22">
        <v>276</v>
      </c>
      <c r="B281" s="23" t="s">
        <v>100</v>
      </c>
      <c r="C281" s="23" t="s">
        <v>709</v>
      </c>
      <c r="D281" s="24">
        <v>2841658.0578000001</v>
      </c>
      <c r="E281" s="24">
        <v>2819906.7809000001</v>
      </c>
      <c r="F281" s="25">
        <f t="shared" si="4"/>
        <v>5661564.8387000002</v>
      </c>
      <c r="L281" s="27"/>
      <c r="M281" s="27"/>
      <c r="N281" s="28"/>
      <c r="O281" s="28"/>
      <c r="P281" s="28"/>
    </row>
    <row r="282" spans="1:16" ht="18">
      <c r="A282" s="22">
        <v>277</v>
      </c>
      <c r="B282" s="23" t="s">
        <v>100</v>
      </c>
      <c r="C282" s="23" t="s">
        <v>711</v>
      </c>
      <c r="D282" s="24">
        <v>2063704.4203000001</v>
      </c>
      <c r="E282" s="24">
        <v>2047907.9362000001</v>
      </c>
      <c r="F282" s="25">
        <f t="shared" si="4"/>
        <v>4111612.3565000002</v>
      </c>
      <c r="L282" s="27"/>
      <c r="M282" s="27"/>
      <c r="N282" s="28"/>
      <c r="O282" s="28"/>
      <c r="P282" s="28"/>
    </row>
    <row r="283" spans="1:16" ht="18">
      <c r="A283" s="22">
        <v>278</v>
      </c>
      <c r="B283" s="23" t="s">
        <v>100</v>
      </c>
      <c r="C283" s="23" t="s">
        <v>713</v>
      </c>
      <c r="D283" s="24">
        <v>2077073.1577999999</v>
      </c>
      <c r="E283" s="24">
        <v>2061174.3436</v>
      </c>
      <c r="F283" s="25">
        <f t="shared" si="4"/>
        <v>4138247.5014</v>
      </c>
      <c r="L283" s="27"/>
      <c r="M283" s="27"/>
      <c r="N283" s="28"/>
      <c r="O283" s="28"/>
      <c r="P283" s="28"/>
    </row>
    <row r="284" spans="1:16" ht="18">
      <c r="A284" s="22">
        <v>279</v>
      </c>
      <c r="B284" s="23" t="s">
        <v>100</v>
      </c>
      <c r="C284" s="23" t="s">
        <v>715</v>
      </c>
      <c r="D284" s="24">
        <v>2263251.4822999998</v>
      </c>
      <c r="E284" s="24">
        <v>2245927.5789999999</v>
      </c>
      <c r="F284" s="25">
        <f t="shared" si="4"/>
        <v>4509179.0613000002</v>
      </c>
      <c r="L284" s="27"/>
      <c r="M284" s="27"/>
      <c r="N284" s="28"/>
      <c r="O284" s="28"/>
      <c r="P284" s="28"/>
    </row>
    <row r="285" spans="1:16" ht="18">
      <c r="A285" s="22">
        <v>280</v>
      </c>
      <c r="B285" s="23" t="s">
        <v>100</v>
      </c>
      <c r="C285" s="23" t="s">
        <v>717</v>
      </c>
      <c r="D285" s="24">
        <v>2201321.8103999998</v>
      </c>
      <c r="E285" s="24">
        <v>2184471.9435000001</v>
      </c>
      <c r="F285" s="25">
        <f t="shared" si="4"/>
        <v>4385793.7538999999</v>
      </c>
      <c r="L285" s="27"/>
      <c r="M285" s="27"/>
      <c r="N285" s="28"/>
      <c r="O285" s="28"/>
      <c r="P285" s="28"/>
    </row>
    <row r="286" spans="1:16" ht="18">
      <c r="A286" s="22">
        <v>281</v>
      </c>
      <c r="B286" s="23" t="s">
        <v>100</v>
      </c>
      <c r="C286" s="23" t="s">
        <v>100</v>
      </c>
      <c r="D286" s="24">
        <v>2396959.8198000002</v>
      </c>
      <c r="E286" s="24">
        <v>2378612.4550999999</v>
      </c>
      <c r="F286" s="25">
        <f t="shared" si="4"/>
        <v>4775572.2748999996</v>
      </c>
      <c r="L286" s="27"/>
      <c r="M286" s="27"/>
      <c r="N286" s="28"/>
      <c r="O286" s="28"/>
      <c r="P286" s="28"/>
    </row>
    <row r="287" spans="1:16" ht="18">
      <c r="A287" s="22">
        <v>282</v>
      </c>
      <c r="B287" s="23" t="s">
        <v>100</v>
      </c>
      <c r="C287" s="23" t="s">
        <v>720</v>
      </c>
      <c r="D287" s="24">
        <v>1879437.9950999999</v>
      </c>
      <c r="E287" s="24">
        <v>1865051.9657999999</v>
      </c>
      <c r="F287" s="25">
        <f t="shared" si="4"/>
        <v>3744489.9608999998</v>
      </c>
      <c r="L287" s="27"/>
      <c r="M287" s="27"/>
      <c r="N287" s="28"/>
      <c r="O287" s="28"/>
      <c r="P287" s="28"/>
    </row>
    <row r="288" spans="1:16" ht="18">
      <c r="A288" s="22">
        <v>283</v>
      </c>
      <c r="B288" s="23" t="s">
        <v>100</v>
      </c>
      <c r="C288" s="23" t="s">
        <v>722</v>
      </c>
      <c r="D288" s="24">
        <v>2016043.4450000001</v>
      </c>
      <c r="E288" s="24">
        <v>2000611.7786000001</v>
      </c>
      <c r="F288" s="25">
        <f t="shared" si="4"/>
        <v>4016655.2236000001</v>
      </c>
      <c r="L288" s="27"/>
      <c r="M288" s="27"/>
      <c r="N288" s="28"/>
      <c r="O288" s="28"/>
      <c r="P288" s="28"/>
    </row>
    <row r="289" spans="1:16" ht="18">
      <c r="A289" s="22">
        <v>284</v>
      </c>
      <c r="B289" s="23" t="s">
        <v>100</v>
      </c>
      <c r="C289" s="23" t="s">
        <v>724</v>
      </c>
      <c r="D289" s="24">
        <v>1837991.5870000001</v>
      </c>
      <c r="E289" s="24">
        <v>1823922.8063000001</v>
      </c>
      <c r="F289" s="25">
        <f t="shared" si="4"/>
        <v>3661914.3933000001</v>
      </c>
      <c r="L289" s="27"/>
      <c r="M289" s="27"/>
      <c r="N289" s="28"/>
      <c r="O289" s="28"/>
      <c r="P289" s="28"/>
    </row>
    <row r="290" spans="1:16" ht="18">
      <c r="A290" s="22">
        <v>285</v>
      </c>
      <c r="B290" s="23" t="s">
        <v>100</v>
      </c>
      <c r="C290" s="23" t="s">
        <v>726</v>
      </c>
      <c r="D290" s="24">
        <v>1743102.3419999999</v>
      </c>
      <c r="E290" s="24">
        <v>1729759.8846</v>
      </c>
      <c r="F290" s="25">
        <f t="shared" si="4"/>
        <v>3472862.2266000002</v>
      </c>
      <c r="L290" s="27"/>
      <c r="M290" s="27"/>
      <c r="N290" s="28"/>
      <c r="O290" s="28"/>
      <c r="P290" s="28"/>
    </row>
    <row r="291" spans="1:16" ht="18">
      <c r="A291" s="22">
        <v>286</v>
      </c>
      <c r="B291" s="23" t="s">
        <v>100</v>
      </c>
      <c r="C291" s="23" t="s">
        <v>728</v>
      </c>
      <c r="D291" s="24">
        <v>2379052.0051000002</v>
      </c>
      <c r="E291" s="24">
        <v>2360841.7146000001</v>
      </c>
      <c r="F291" s="25">
        <f t="shared" si="4"/>
        <v>4739893.7197000002</v>
      </c>
      <c r="L291" s="27"/>
      <c r="M291" s="27"/>
      <c r="N291" s="28"/>
      <c r="O291" s="28"/>
      <c r="P291" s="28"/>
    </row>
    <row r="292" spans="1:16" ht="18">
      <c r="A292" s="22">
        <v>287</v>
      </c>
      <c r="B292" s="23" t="s">
        <v>101</v>
      </c>
      <c r="C292" s="23" t="s">
        <v>733</v>
      </c>
      <c r="D292" s="24">
        <v>1859695.8529000001</v>
      </c>
      <c r="E292" s="24">
        <v>1845460.9384000001</v>
      </c>
      <c r="F292" s="25">
        <f t="shared" si="4"/>
        <v>3705156.7913000002</v>
      </c>
      <c r="L292" s="27"/>
      <c r="M292" s="27"/>
      <c r="N292" s="28"/>
      <c r="O292" s="28"/>
      <c r="P292" s="28"/>
    </row>
    <row r="293" spans="1:16" ht="18">
      <c r="A293" s="22">
        <v>288</v>
      </c>
      <c r="B293" s="23" t="s">
        <v>101</v>
      </c>
      <c r="C293" s="23" t="s">
        <v>735</v>
      </c>
      <c r="D293" s="24">
        <v>1750067.5381</v>
      </c>
      <c r="E293" s="24">
        <v>1736671.7660999999</v>
      </c>
      <c r="F293" s="25">
        <f t="shared" si="4"/>
        <v>3486739.3042000001</v>
      </c>
      <c r="L293" s="27"/>
      <c r="M293" s="27"/>
      <c r="N293" s="28"/>
      <c r="O293" s="28"/>
      <c r="P293" s="28"/>
    </row>
    <row r="294" spans="1:16" ht="18">
      <c r="A294" s="22">
        <v>289</v>
      </c>
      <c r="B294" s="23" t="s">
        <v>101</v>
      </c>
      <c r="C294" s="23" t="s">
        <v>737</v>
      </c>
      <c r="D294" s="24">
        <v>1607768.8077</v>
      </c>
      <c r="E294" s="24">
        <v>1595462.2515</v>
      </c>
      <c r="F294" s="25">
        <f t="shared" si="4"/>
        <v>3203231.0592</v>
      </c>
      <c r="L294" s="27"/>
      <c r="M294" s="27"/>
      <c r="N294" s="28"/>
      <c r="O294" s="28"/>
      <c r="P294" s="28"/>
    </row>
    <row r="295" spans="1:16" ht="36">
      <c r="A295" s="22">
        <v>290</v>
      </c>
      <c r="B295" s="23" t="s">
        <v>101</v>
      </c>
      <c r="C295" s="23" t="s">
        <v>739</v>
      </c>
      <c r="D295" s="24">
        <v>1709986.1524</v>
      </c>
      <c r="E295" s="24">
        <v>1696897.1806000001</v>
      </c>
      <c r="F295" s="25">
        <f t="shared" si="4"/>
        <v>3406883.3330000001</v>
      </c>
      <c r="L295" s="27"/>
      <c r="M295" s="27"/>
      <c r="N295" s="28"/>
      <c r="O295" s="28"/>
      <c r="P295" s="28"/>
    </row>
    <row r="296" spans="1:16" ht="18">
      <c r="A296" s="22">
        <v>291</v>
      </c>
      <c r="B296" s="23" t="s">
        <v>101</v>
      </c>
      <c r="C296" s="23" t="s">
        <v>741</v>
      </c>
      <c r="D296" s="24">
        <v>1833628.94</v>
      </c>
      <c r="E296" s="24">
        <v>1819593.5529</v>
      </c>
      <c r="F296" s="25">
        <f t="shared" si="4"/>
        <v>3653222.4929</v>
      </c>
      <c r="L296" s="27"/>
      <c r="M296" s="27"/>
      <c r="N296" s="28"/>
      <c r="O296" s="28"/>
      <c r="P296" s="28"/>
    </row>
    <row r="297" spans="1:16" ht="18">
      <c r="A297" s="22">
        <v>292</v>
      </c>
      <c r="B297" s="23" t="s">
        <v>101</v>
      </c>
      <c r="C297" s="23" t="s">
        <v>743</v>
      </c>
      <c r="D297" s="24">
        <v>1839768.7974</v>
      </c>
      <c r="E297" s="24">
        <v>1825686.4132000001</v>
      </c>
      <c r="F297" s="25">
        <f t="shared" si="4"/>
        <v>3665455.2105999999</v>
      </c>
      <c r="L297" s="27"/>
      <c r="M297" s="27"/>
      <c r="N297" s="28"/>
      <c r="O297" s="28"/>
      <c r="P297" s="28"/>
    </row>
    <row r="298" spans="1:16" ht="18">
      <c r="A298" s="22">
        <v>293</v>
      </c>
      <c r="B298" s="23" t="s">
        <v>101</v>
      </c>
      <c r="C298" s="23" t="s">
        <v>745</v>
      </c>
      <c r="D298" s="24">
        <v>1646690.1069</v>
      </c>
      <c r="E298" s="24">
        <v>1634085.6303999999</v>
      </c>
      <c r="F298" s="25">
        <f t="shared" si="4"/>
        <v>3280775.7373000002</v>
      </c>
      <c r="L298" s="27"/>
      <c r="M298" s="27"/>
      <c r="N298" s="28"/>
      <c r="O298" s="28"/>
      <c r="P298" s="28"/>
    </row>
    <row r="299" spans="1:16" ht="18">
      <c r="A299" s="22">
        <v>294</v>
      </c>
      <c r="B299" s="23" t="s">
        <v>101</v>
      </c>
      <c r="C299" s="23" t="s">
        <v>747</v>
      </c>
      <c r="D299" s="24">
        <v>1744185.8685000001</v>
      </c>
      <c r="E299" s="24">
        <v>1730835.1173</v>
      </c>
      <c r="F299" s="25">
        <f t="shared" si="4"/>
        <v>3475020.9857999999</v>
      </c>
      <c r="L299" s="27"/>
      <c r="M299" s="27"/>
      <c r="N299" s="28"/>
      <c r="O299" s="28"/>
      <c r="P299" s="28"/>
    </row>
    <row r="300" spans="1:16" ht="18">
      <c r="A300" s="22">
        <v>295</v>
      </c>
      <c r="B300" s="23" t="s">
        <v>101</v>
      </c>
      <c r="C300" s="23" t="s">
        <v>749</v>
      </c>
      <c r="D300" s="24">
        <v>1962350.1671</v>
      </c>
      <c r="E300" s="24">
        <v>1947329.4922</v>
      </c>
      <c r="F300" s="25">
        <f t="shared" si="4"/>
        <v>3909679.6592999999</v>
      </c>
      <c r="L300" s="27"/>
      <c r="M300" s="27"/>
      <c r="N300" s="28"/>
      <c r="O300" s="28"/>
      <c r="P300" s="28"/>
    </row>
    <row r="301" spans="1:16" ht="18">
      <c r="A301" s="22">
        <v>296</v>
      </c>
      <c r="B301" s="23" t="s">
        <v>101</v>
      </c>
      <c r="C301" s="23" t="s">
        <v>751</v>
      </c>
      <c r="D301" s="24">
        <v>1734442.9049</v>
      </c>
      <c r="E301" s="24">
        <v>1721166.7305000001</v>
      </c>
      <c r="F301" s="25">
        <f t="shared" si="4"/>
        <v>3455609.6354</v>
      </c>
      <c r="L301" s="27"/>
      <c r="M301" s="27"/>
      <c r="N301" s="28"/>
      <c r="O301" s="28"/>
      <c r="P301" s="28"/>
    </row>
    <row r="302" spans="1:16" ht="18">
      <c r="A302" s="22">
        <v>297</v>
      </c>
      <c r="B302" s="23" t="s">
        <v>101</v>
      </c>
      <c r="C302" s="23" t="s">
        <v>753</v>
      </c>
      <c r="D302" s="24">
        <v>2139362.5293999999</v>
      </c>
      <c r="E302" s="24">
        <v>2122986.9256000002</v>
      </c>
      <c r="F302" s="25">
        <f t="shared" si="4"/>
        <v>4262349.4550000001</v>
      </c>
      <c r="L302" s="27"/>
      <c r="M302" s="27"/>
      <c r="N302" s="28"/>
      <c r="O302" s="28"/>
      <c r="P302" s="28"/>
    </row>
    <row r="303" spans="1:16" ht="18">
      <c r="A303" s="22">
        <v>298</v>
      </c>
      <c r="B303" s="23" t="s">
        <v>101</v>
      </c>
      <c r="C303" s="23" t="s">
        <v>755</v>
      </c>
      <c r="D303" s="24">
        <v>1816950.7186</v>
      </c>
      <c r="E303" s="24">
        <v>1803042.9938000001</v>
      </c>
      <c r="F303" s="25">
        <f t="shared" si="4"/>
        <v>3619993.7124000001</v>
      </c>
      <c r="L303" s="27"/>
      <c r="M303" s="27"/>
      <c r="N303" s="28"/>
      <c r="O303" s="28"/>
      <c r="P303" s="28"/>
    </row>
    <row r="304" spans="1:16" ht="18">
      <c r="A304" s="22">
        <v>299</v>
      </c>
      <c r="B304" s="23" t="s">
        <v>101</v>
      </c>
      <c r="C304" s="23" t="s">
        <v>757</v>
      </c>
      <c r="D304" s="24">
        <v>1641386.2357000001</v>
      </c>
      <c r="E304" s="24">
        <v>1628822.3573</v>
      </c>
      <c r="F304" s="25">
        <f t="shared" si="4"/>
        <v>3270208.5929999999</v>
      </c>
      <c r="L304" s="27"/>
      <c r="M304" s="27"/>
      <c r="N304" s="28"/>
      <c r="O304" s="28"/>
      <c r="P304" s="28"/>
    </row>
    <row r="305" spans="1:16" ht="18">
      <c r="A305" s="22">
        <v>300</v>
      </c>
      <c r="B305" s="23" t="s">
        <v>101</v>
      </c>
      <c r="C305" s="23" t="s">
        <v>759</v>
      </c>
      <c r="D305" s="24">
        <v>1597336.1602</v>
      </c>
      <c r="E305" s="24">
        <v>1585109.46</v>
      </c>
      <c r="F305" s="25">
        <f t="shared" si="4"/>
        <v>3182445.6201999998</v>
      </c>
      <c r="L305" s="27"/>
      <c r="M305" s="27"/>
      <c r="N305" s="28"/>
      <c r="O305" s="28"/>
      <c r="P305" s="28"/>
    </row>
    <row r="306" spans="1:16" ht="18">
      <c r="A306" s="22">
        <v>301</v>
      </c>
      <c r="B306" s="23" t="s">
        <v>101</v>
      </c>
      <c r="C306" s="23" t="s">
        <v>761</v>
      </c>
      <c r="D306" s="24">
        <v>1422973.3154</v>
      </c>
      <c r="E306" s="24">
        <v>1412081.2637</v>
      </c>
      <c r="F306" s="25">
        <f t="shared" si="4"/>
        <v>2835054.5791000002</v>
      </c>
      <c r="L306" s="27"/>
      <c r="M306" s="27"/>
      <c r="N306" s="28"/>
      <c r="O306" s="28"/>
      <c r="P306" s="28"/>
    </row>
    <row r="307" spans="1:16" ht="18">
      <c r="A307" s="22">
        <v>302</v>
      </c>
      <c r="B307" s="23" t="s">
        <v>101</v>
      </c>
      <c r="C307" s="23" t="s">
        <v>763</v>
      </c>
      <c r="D307" s="24">
        <v>1542484.4892</v>
      </c>
      <c r="E307" s="24">
        <v>1530677.6473999999</v>
      </c>
      <c r="F307" s="25">
        <f t="shared" si="4"/>
        <v>3073162.1365999999</v>
      </c>
      <c r="L307" s="27"/>
      <c r="M307" s="27"/>
      <c r="N307" s="28"/>
      <c r="O307" s="28"/>
      <c r="P307" s="28"/>
    </row>
    <row r="308" spans="1:16" ht="18">
      <c r="A308" s="22">
        <v>303</v>
      </c>
      <c r="B308" s="23" t="s">
        <v>101</v>
      </c>
      <c r="C308" s="23" t="s">
        <v>765</v>
      </c>
      <c r="D308" s="24">
        <v>1810821.4609999999</v>
      </c>
      <c r="E308" s="24">
        <v>1796960.6521999999</v>
      </c>
      <c r="F308" s="25">
        <f t="shared" si="4"/>
        <v>3607782.1132</v>
      </c>
      <c r="L308" s="27"/>
      <c r="M308" s="27"/>
      <c r="N308" s="28"/>
      <c r="O308" s="28"/>
      <c r="P308" s="28"/>
    </row>
    <row r="309" spans="1:16" ht="18">
      <c r="A309" s="22">
        <v>304</v>
      </c>
      <c r="B309" s="23" t="s">
        <v>101</v>
      </c>
      <c r="C309" s="23" t="s">
        <v>767</v>
      </c>
      <c r="D309" s="24">
        <v>1960001.1510000001</v>
      </c>
      <c r="E309" s="24">
        <v>1944998.4565000001</v>
      </c>
      <c r="F309" s="25">
        <f t="shared" si="4"/>
        <v>3904999.6074999999</v>
      </c>
      <c r="L309" s="27"/>
      <c r="M309" s="27"/>
      <c r="N309" s="28"/>
      <c r="O309" s="28"/>
      <c r="P309" s="28"/>
    </row>
    <row r="310" spans="1:16" ht="18">
      <c r="A310" s="22">
        <v>305</v>
      </c>
      <c r="B310" s="23" t="s">
        <v>101</v>
      </c>
      <c r="C310" s="23" t="s">
        <v>769</v>
      </c>
      <c r="D310" s="24">
        <v>1717247.8106</v>
      </c>
      <c r="E310" s="24">
        <v>1704103.2549000001</v>
      </c>
      <c r="F310" s="25">
        <f t="shared" si="4"/>
        <v>3421351.0655</v>
      </c>
      <c r="L310" s="27"/>
      <c r="M310" s="27"/>
      <c r="N310" s="28"/>
      <c r="O310" s="28"/>
      <c r="P310" s="28"/>
    </row>
    <row r="311" spans="1:16" ht="18">
      <c r="A311" s="22">
        <v>306</v>
      </c>
      <c r="B311" s="23" t="s">
        <v>101</v>
      </c>
      <c r="C311" s="23" t="s">
        <v>771</v>
      </c>
      <c r="D311" s="24">
        <v>1525594.8074</v>
      </c>
      <c r="E311" s="24">
        <v>1513917.2464999999</v>
      </c>
      <c r="F311" s="25">
        <f t="shared" si="4"/>
        <v>3039512.0539000002</v>
      </c>
      <c r="L311" s="27"/>
      <c r="M311" s="27"/>
      <c r="N311" s="28"/>
      <c r="O311" s="28"/>
      <c r="P311" s="28"/>
    </row>
    <row r="312" spans="1:16" ht="18">
      <c r="A312" s="22">
        <v>307</v>
      </c>
      <c r="B312" s="23" t="s">
        <v>101</v>
      </c>
      <c r="C312" s="23" t="s">
        <v>773</v>
      </c>
      <c r="D312" s="24">
        <v>1677944.6532999999</v>
      </c>
      <c r="E312" s="24">
        <v>1665100.9409</v>
      </c>
      <c r="F312" s="25">
        <f t="shared" si="4"/>
        <v>3343045.5942000002</v>
      </c>
      <c r="L312" s="27"/>
      <c r="M312" s="27"/>
      <c r="N312" s="28"/>
      <c r="O312" s="28"/>
      <c r="P312" s="28"/>
    </row>
    <row r="313" spans="1:16" ht="18">
      <c r="A313" s="22">
        <v>308</v>
      </c>
      <c r="B313" s="23" t="s">
        <v>101</v>
      </c>
      <c r="C313" s="23" t="s">
        <v>775</v>
      </c>
      <c r="D313" s="24">
        <v>1632276.2212</v>
      </c>
      <c r="E313" s="24">
        <v>1619782.0748000001</v>
      </c>
      <c r="F313" s="25">
        <f t="shared" si="4"/>
        <v>3252058.2960000001</v>
      </c>
      <c r="L313" s="27"/>
      <c r="M313" s="27"/>
      <c r="N313" s="28"/>
      <c r="O313" s="28"/>
      <c r="P313" s="28"/>
    </row>
    <row r="314" spans="1:16" ht="18">
      <c r="A314" s="22">
        <v>309</v>
      </c>
      <c r="B314" s="23" t="s">
        <v>101</v>
      </c>
      <c r="C314" s="23" t="s">
        <v>777</v>
      </c>
      <c r="D314" s="24">
        <v>1578832.3265</v>
      </c>
      <c r="E314" s="24">
        <v>1566747.2626</v>
      </c>
      <c r="F314" s="25">
        <f t="shared" si="4"/>
        <v>3145579.5891</v>
      </c>
      <c r="L314" s="27"/>
      <c r="M314" s="27"/>
      <c r="N314" s="28"/>
      <c r="O314" s="28"/>
      <c r="P314" s="28"/>
    </row>
    <row r="315" spans="1:16" ht="18">
      <c r="A315" s="22">
        <v>310</v>
      </c>
      <c r="B315" s="23" t="s">
        <v>101</v>
      </c>
      <c r="C315" s="23" t="s">
        <v>779</v>
      </c>
      <c r="D315" s="24">
        <v>1633281.2542000001</v>
      </c>
      <c r="E315" s="24">
        <v>1620779.4147000001</v>
      </c>
      <c r="F315" s="25">
        <f t="shared" si="4"/>
        <v>3254060.6688999999</v>
      </c>
      <c r="L315" s="27"/>
      <c r="M315" s="27"/>
      <c r="N315" s="28"/>
      <c r="O315" s="28"/>
      <c r="P315" s="28"/>
    </row>
    <row r="316" spans="1:16" ht="36">
      <c r="A316" s="22">
        <v>311</v>
      </c>
      <c r="B316" s="23" t="s">
        <v>101</v>
      </c>
      <c r="C316" s="23" t="s">
        <v>781</v>
      </c>
      <c r="D316" s="24">
        <v>1648238.6433999999</v>
      </c>
      <c r="E316" s="24">
        <v>1635622.3137000001</v>
      </c>
      <c r="F316" s="25">
        <f t="shared" si="4"/>
        <v>3283860.9571000002</v>
      </c>
      <c r="L316" s="27"/>
      <c r="M316" s="27"/>
      <c r="N316" s="28"/>
      <c r="O316" s="28"/>
      <c r="P316" s="28"/>
    </row>
    <row r="317" spans="1:16" ht="18">
      <c r="A317" s="22">
        <v>312</v>
      </c>
      <c r="B317" s="23" t="s">
        <v>101</v>
      </c>
      <c r="C317" s="23" t="s">
        <v>783</v>
      </c>
      <c r="D317" s="24">
        <v>1753445.7433</v>
      </c>
      <c r="E317" s="24">
        <v>1740024.1129999999</v>
      </c>
      <c r="F317" s="25">
        <f t="shared" si="4"/>
        <v>3493469.8563000001</v>
      </c>
      <c r="L317" s="27"/>
      <c r="M317" s="27"/>
      <c r="N317" s="28"/>
      <c r="O317" s="28"/>
      <c r="P317" s="28"/>
    </row>
    <row r="318" spans="1:16" ht="18">
      <c r="A318" s="22">
        <v>313</v>
      </c>
      <c r="B318" s="23" t="s">
        <v>101</v>
      </c>
      <c r="C318" s="23" t="s">
        <v>785</v>
      </c>
      <c r="D318" s="24">
        <v>1568605.6444999999</v>
      </c>
      <c r="E318" s="24">
        <v>1556598.8600999999</v>
      </c>
      <c r="F318" s="25">
        <f t="shared" si="4"/>
        <v>3125204.5046000001</v>
      </c>
      <c r="L318" s="27"/>
      <c r="M318" s="27"/>
      <c r="N318" s="28"/>
      <c r="O318" s="28"/>
      <c r="P318" s="28"/>
    </row>
    <row r="319" spans="1:16" ht="18">
      <c r="A319" s="22">
        <v>314</v>
      </c>
      <c r="B319" s="23" t="s">
        <v>102</v>
      </c>
      <c r="C319" s="23" t="s">
        <v>790</v>
      </c>
      <c r="D319" s="24">
        <v>1638060.6425999999</v>
      </c>
      <c r="E319" s="24">
        <v>1625522.2197</v>
      </c>
      <c r="F319" s="25">
        <f t="shared" si="4"/>
        <v>3263582.8623000002</v>
      </c>
      <c r="L319" s="27"/>
      <c r="M319" s="27"/>
      <c r="N319" s="28"/>
      <c r="O319" s="28"/>
      <c r="P319" s="28"/>
    </row>
    <row r="320" spans="1:16" ht="18">
      <c r="A320" s="22">
        <v>315</v>
      </c>
      <c r="B320" s="23" t="s">
        <v>102</v>
      </c>
      <c r="C320" s="23" t="s">
        <v>792</v>
      </c>
      <c r="D320" s="24">
        <v>1937352.7239000001</v>
      </c>
      <c r="E320" s="24">
        <v>1922523.3903000001</v>
      </c>
      <c r="F320" s="25">
        <f t="shared" si="4"/>
        <v>3859876.1142000002</v>
      </c>
      <c r="L320" s="27"/>
      <c r="M320" s="27"/>
      <c r="N320" s="28"/>
      <c r="O320" s="28"/>
      <c r="P320" s="28"/>
    </row>
    <row r="321" spans="1:16" ht="18">
      <c r="A321" s="22">
        <v>316</v>
      </c>
      <c r="B321" s="23" t="s">
        <v>102</v>
      </c>
      <c r="C321" s="23" t="s">
        <v>794</v>
      </c>
      <c r="D321" s="24">
        <v>2404307.5660000001</v>
      </c>
      <c r="E321" s="24">
        <v>2385903.9585000002</v>
      </c>
      <c r="F321" s="25">
        <f t="shared" si="4"/>
        <v>4790211.5245000003</v>
      </c>
      <c r="L321" s="27"/>
      <c r="M321" s="27"/>
      <c r="N321" s="28"/>
      <c r="O321" s="28"/>
      <c r="P321" s="28"/>
    </row>
    <row r="322" spans="1:16" ht="18">
      <c r="A322" s="22">
        <v>317</v>
      </c>
      <c r="B322" s="23" t="s">
        <v>102</v>
      </c>
      <c r="C322" s="23" t="s">
        <v>796</v>
      </c>
      <c r="D322" s="24">
        <v>1818577.6142</v>
      </c>
      <c r="E322" s="24">
        <v>1804657.4364</v>
      </c>
      <c r="F322" s="25">
        <f t="shared" si="4"/>
        <v>3623235.0506000002</v>
      </c>
      <c r="L322" s="27"/>
      <c r="M322" s="27"/>
      <c r="N322" s="28"/>
      <c r="O322" s="28"/>
      <c r="P322" s="28"/>
    </row>
    <row r="323" spans="1:16" ht="18">
      <c r="A323" s="22">
        <v>318</v>
      </c>
      <c r="B323" s="23" t="s">
        <v>102</v>
      </c>
      <c r="C323" s="23" t="s">
        <v>798</v>
      </c>
      <c r="D323" s="24">
        <v>1560498.2342000001</v>
      </c>
      <c r="E323" s="24">
        <v>1548553.5074</v>
      </c>
      <c r="F323" s="25">
        <f t="shared" si="4"/>
        <v>3109051.7415999998</v>
      </c>
      <c r="L323" s="27"/>
      <c r="M323" s="27"/>
      <c r="N323" s="28"/>
      <c r="O323" s="28"/>
      <c r="P323" s="28"/>
    </row>
    <row r="324" spans="1:16" ht="18">
      <c r="A324" s="22">
        <v>319</v>
      </c>
      <c r="B324" s="23" t="s">
        <v>102</v>
      </c>
      <c r="C324" s="23" t="s">
        <v>800</v>
      </c>
      <c r="D324" s="24">
        <v>1530807.3277</v>
      </c>
      <c r="E324" s="24">
        <v>1519089.8679</v>
      </c>
      <c r="F324" s="25">
        <f t="shared" si="4"/>
        <v>3049897.1956000002</v>
      </c>
      <c r="L324" s="27"/>
      <c r="M324" s="27"/>
      <c r="N324" s="28"/>
      <c r="O324" s="28"/>
      <c r="P324" s="28"/>
    </row>
    <row r="325" spans="1:16" ht="18">
      <c r="A325" s="22">
        <v>320</v>
      </c>
      <c r="B325" s="23" t="s">
        <v>102</v>
      </c>
      <c r="C325" s="23" t="s">
        <v>802</v>
      </c>
      <c r="D325" s="24">
        <v>2148833.2236000001</v>
      </c>
      <c r="E325" s="24">
        <v>2132385.1269</v>
      </c>
      <c r="F325" s="25">
        <f t="shared" si="4"/>
        <v>4281218.3504999997</v>
      </c>
      <c r="L325" s="27"/>
      <c r="M325" s="27"/>
      <c r="N325" s="28"/>
      <c r="O325" s="28"/>
      <c r="P325" s="28"/>
    </row>
    <row r="326" spans="1:16" ht="18">
      <c r="A326" s="22">
        <v>321</v>
      </c>
      <c r="B326" s="23" t="s">
        <v>102</v>
      </c>
      <c r="C326" s="23" t="s">
        <v>804</v>
      </c>
      <c r="D326" s="24">
        <v>1803449.1184</v>
      </c>
      <c r="E326" s="24">
        <v>1789644.7407</v>
      </c>
      <c r="F326" s="25">
        <f t="shared" si="4"/>
        <v>3593093.8591</v>
      </c>
      <c r="L326" s="27"/>
      <c r="M326" s="27"/>
      <c r="N326" s="28"/>
      <c r="O326" s="28"/>
      <c r="P326" s="28"/>
    </row>
    <row r="327" spans="1:16" ht="18">
      <c r="A327" s="22">
        <v>322</v>
      </c>
      <c r="B327" s="23" t="s">
        <v>102</v>
      </c>
      <c r="C327" s="23" t="s">
        <v>806</v>
      </c>
      <c r="D327" s="24">
        <v>1579701.743</v>
      </c>
      <c r="E327" s="24">
        <v>1567610.0242000001</v>
      </c>
      <c r="F327" s="25">
        <f t="shared" ref="F327:F390" si="5">D327+E327</f>
        <v>3147311.7672000001</v>
      </c>
      <c r="L327" s="27"/>
      <c r="M327" s="27"/>
      <c r="N327" s="28"/>
      <c r="O327" s="28"/>
      <c r="P327" s="28"/>
    </row>
    <row r="328" spans="1:16" ht="18">
      <c r="A328" s="22">
        <v>323</v>
      </c>
      <c r="B328" s="23" t="s">
        <v>102</v>
      </c>
      <c r="C328" s="23" t="s">
        <v>808</v>
      </c>
      <c r="D328" s="24">
        <v>1668868.905</v>
      </c>
      <c r="E328" s="24">
        <v>1656094.6623</v>
      </c>
      <c r="F328" s="25">
        <f t="shared" si="5"/>
        <v>3324963.5673000002</v>
      </c>
      <c r="L328" s="27"/>
      <c r="M328" s="27"/>
      <c r="N328" s="28"/>
      <c r="O328" s="28"/>
      <c r="P328" s="28"/>
    </row>
    <row r="329" spans="1:16" ht="18">
      <c r="A329" s="22">
        <v>324</v>
      </c>
      <c r="B329" s="23" t="s">
        <v>102</v>
      </c>
      <c r="C329" s="23" t="s">
        <v>810</v>
      </c>
      <c r="D329" s="24">
        <v>2321493.4785000002</v>
      </c>
      <c r="E329" s="24">
        <v>2303723.7658000002</v>
      </c>
      <c r="F329" s="25">
        <f t="shared" si="5"/>
        <v>4625217.2443000004</v>
      </c>
      <c r="L329" s="27"/>
      <c r="M329" s="27"/>
      <c r="N329" s="28"/>
      <c r="O329" s="28"/>
      <c r="P329" s="28"/>
    </row>
    <row r="330" spans="1:16" ht="18">
      <c r="A330" s="22">
        <v>325</v>
      </c>
      <c r="B330" s="23" t="s">
        <v>102</v>
      </c>
      <c r="C330" s="23" t="s">
        <v>812</v>
      </c>
      <c r="D330" s="24">
        <v>1716427.6509</v>
      </c>
      <c r="E330" s="24">
        <v>1703289.3731</v>
      </c>
      <c r="F330" s="25">
        <f t="shared" si="5"/>
        <v>3419717.0240000002</v>
      </c>
      <c r="L330" s="27"/>
      <c r="M330" s="27"/>
      <c r="N330" s="28"/>
      <c r="O330" s="28"/>
      <c r="P330" s="28"/>
    </row>
    <row r="331" spans="1:16" ht="18">
      <c r="A331" s="22">
        <v>326</v>
      </c>
      <c r="B331" s="23" t="s">
        <v>102</v>
      </c>
      <c r="C331" s="23" t="s">
        <v>814</v>
      </c>
      <c r="D331" s="24">
        <v>1448944.7194999999</v>
      </c>
      <c r="E331" s="24">
        <v>1437853.8714000001</v>
      </c>
      <c r="F331" s="25">
        <f t="shared" si="5"/>
        <v>2886798.5909000002</v>
      </c>
      <c r="L331" s="27"/>
      <c r="M331" s="27"/>
      <c r="N331" s="28"/>
      <c r="O331" s="28"/>
      <c r="P331" s="28"/>
    </row>
    <row r="332" spans="1:16" ht="18">
      <c r="A332" s="22">
        <v>327</v>
      </c>
      <c r="B332" s="23" t="s">
        <v>102</v>
      </c>
      <c r="C332" s="23" t="s">
        <v>816</v>
      </c>
      <c r="D332" s="24">
        <v>1991528.2805000001</v>
      </c>
      <c r="E332" s="24">
        <v>1976284.2637</v>
      </c>
      <c r="F332" s="25">
        <f t="shared" si="5"/>
        <v>3967812.5441999999</v>
      </c>
      <c r="L332" s="27"/>
      <c r="M332" s="27"/>
      <c r="N332" s="28"/>
      <c r="O332" s="28"/>
      <c r="P332" s="28"/>
    </row>
    <row r="333" spans="1:16" ht="18">
      <c r="A333" s="22">
        <v>328</v>
      </c>
      <c r="B333" s="23" t="s">
        <v>102</v>
      </c>
      <c r="C333" s="23" t="s">
        <v>818</v>
      </c>
      <c r="D333" s="24">
        <v>2239959.4777000002</v>
      </c>
      <c r="E333" s="24">
        <v>2222813.8613999998</v>
      </c>
      <c r="F333" s="25">
        <f t="shared" si="5"/>
        <v>4462773.3391000004</v>
      </c>
      <c r="L333" s="27"/>
      <c r="M333" s="27"/>
      <c r="N333" s="28"/>
      <c r="O333" s="28"/>
      <c r="P333" s="28"/>
    </row>
    <row r="334" spans="1:16" ht="18">
      <c r="A334" s="22">
        <v>329</v>
      </c>
      <c r="B334" s="23" t="s">
        <v>102</v>
      </c>
      <c r="C334" s="23" t="s">
        <v>820</v>
      </c>
      <c r="D334" s="24">
        <v>1641674.6029999999</v>
      </c>
      <c r="E334" s="24">
        <v>1629108.5172999999</v>
      </c>
      <c r="F334" s="25">
        <f t="shared" si="5"/>
        <v>3270783.1203000001</v>
      </c>
      <c r="L334" s="27"/>
      <c r="M334" s="27"/>
      <c r="N334" s="28"/>
      <c r="O334" s="28"/>
      <c r="P334" s="28"/>
    </row>
    <row r="335" spans="1:16" ht="18">
      <c r="A335" s="22">
        <v>330</v>
      </c>
      <c r="B335" s="23" t="s">
        <v>102</v>
      </c>
      <c r="C335" s="23" t="s">
        <v>822</v>
      </c>
      <c r="D335" s="24">
        <v>1737202.9277999999</v>
      </c>
      <c r="E335" s="24">
        <v>1723905.6270999999</v>
      </c>
      <c r="F335" s="25">
        <f t="shared" si="5"/>
        <v>3461108.5548999999</v>
      </c>
      <c r="L335" s="27"/>
      <c r="M335" s="27"/>
      <c r="N335" s="28"/>
      <c r="O335" s="28"/>
      <c r="P335" s="28"/>
    </row>
    <row r="336" spans="1:16" ht="18">
      <c r="A336" s="22">
        <v>331</v>
      </c>
      <c r="B336" s="23" t="s">
        <v>102</v>
      </c>
      <c r="C336" s="23" t="s">
        <v>824</v>
      </c>
      <c r="D336" s="24">
        <v>1811872.2845000001</v>
      </c>
      <c r="E336" s="24">
        <v>1798003.4321999999</v>
      </c>
      <c r="F336" s="25">
        <f t="shared" si="5"/>
        <v>3609875.7167000002</v>
      </c>
      <c r="L336" s="27"/>
      <c r="M336" s="27"/>
      <c r="N336" s="28"/>
      <c r="O336" s="28"/>
      <c r="P336" s="28"/>
    </row>
    <row r="337" spans="1:16" ht="18">
      <c r="A337" s="22">
        <v>332</v>
      </c>
      <c r="B337" s="23" t="s">
        <v>102</v>
      </c>
      <c r="C337" s="23" t="s">
        <v>826</v>
      </c>
      <c r="D337" s="24">
        <v>1871929.6747000001</v>
      </c>
      <c r="E337" s="24">
        <v>1857601.1173</v>
      </c>
      <c r="F337" s="25">
        <f t="shared" si="5"/>
        <v>3729530.7919999999</v>
      </c>
      <c r="L337" s="27"/>
      <c r="M337" s="27"/>
      <c r="N337" s="28"/>
      <c r="O337" s="28"/>
      <c r="P337" s="28"/>
    </row>
    <row r="338" spans="1:16" ht="18">
      <c r="A338" s="22">
        <v>333</v>
      </c>
      <c r="B338" s="23" t="s">
        <v>102</v>
      </c>
      <c r="C338" s="23" t="s">
        <v>828</v>
      </c>
      <c r="D338" s="24">
        <v>1888115.6614999999</v>
      </c>
      <c r="E338" s="24">
        <v>1873663.2095999999</v>
      </c>
      <c r="F338" s="25">
        <f t="shared" si="5"/>
        <v>3761778.8711000001</v>
      </c>
      <c r="L338" s="27"/>
      <c r="M338" s="27"/>
      <c r="N338" s="28"/>
      <c r="O338" s="28"/>
      <c r="P338" s="28"/>
    </row>
    <row r="339" spans="1:16" ht="18">
      <c r="A339" s="22">
        <v>334</v>
      </c>
      <c r="B339" s="23" t="s">
        <v>102</v>
      </c>
      <c r="C339" s="23" t="s">
        <v>830</v>
      </c>
      <c r="D339" s="24">
        <v>1768785.7868999999</v>
      </c>
      <c r="E339" s="24">
        <v>1755246.7372999999</v>
      </c>
      <c r="F339" s="25">
        <f t="shared" si="5"/>
        <v>3524032.5241999999</v>
      </c>
      <c r="L339" s="27"/>
      <c r="M339" s="27"/>
      <c r="N339" s="28"/>
      <c r="O339" s="28"/>
      <c r="P339" s="28"/>
    </row>
    <row r="340" spans="1:16" ht="18">
      <c r="A340" s="22">
        <v>335</v>
      </c>
      <c r="B340" s="23" t="s">
        <v>102</v>
      </c>
      <c r="C340" s="23" t="s">
        <v>832</v>
      </c>
      <c r="D340" s="24">
        <v>1622434.8922999999</v>
      </c>
      <c r="E340" s="24">
        <v>1610016.0756000001</v>
      </c>
      <c r="F340" s="25">
        <f t="shared" si="5"/>
        <v>3232450.9679</v>
      </c>
      <c r="L340" s="27"/>
      <c r="M340" s="27"/>
      <c r="N340" s="28"/>
      <c r="O340" s="28"/>
      <c r="P340" s="28"/>
    </row>
    <row r="341" spans="1:16" ht="18">
      <c r="A341" s="22">
        <v>336</v>
      </c>
      <c r="B341" s="23" t="s">
        <v>102</v>
      </c>
      <c r="C341" s="23" t="s">
        <v>834</v>
      </c>
      <c r="D341" s="24">
        <v>1991082.1121</v>
      </c>
      <c r="E341" s="24">
        <v>1975841.5105000001</v>
      </c>
      <c r="F341" s="25">
        <f t="shared" si="5"/>
        <v>3966923.6225999999</v>
      </c>
      <c r="L341" s="27"/>
      <c r="M341" s="27"/>
      <c r="N341" s="28"/>
      <c r="O341" s="28"/>
      <c r="P341" s="28"/>
    </row>
    <row r="342" spans="1:16" ht="18">
      <c r="A342" s="22">
        <v>337</v>
      </c>
      <c r="B342" s="23" t="s">
        <v>102</v>
      </c>
      <c r="C342" s="23" t="s">
        <v>836</v>
      </c>
      <c r="D342" s="24">
        <v>1472422.0595</v>
      </c>
      <c r="E342" s="24">
        <v>1461151.5057999999</v>
      </c>
      <c r="F342" s="25">
        <f t="shared" si="5"/>
        <v>2933573.5652999999</v>
      </c>
      <c r="L342" s="27"/>
      <c r="M342" s="27"/>
      <c r="N342" s="28"/>
      <c r="O342" s="28"/>
      <c r="P342" s="28"/>
    </row>
    <row r="343" spans="1:16" ht="18">
      <c r="A343" s="22">
        <v>338</v>
      </c>
      <c r="B343" s="23" t="s">
        <v>102</v>
      </c>
      <c r="C343" s="23" t="s">
        <v>838</v>
      </c>
      <c r="D343" s="24">
        <v>1848065.5118</v>
      </c>
      <c r="E343" s="24">
        <v>1833919.6209</v>
      </c>
      <c r="F343" s="25">
        <f t="shared" si="5"/>
        <v>3681985.1327</v>
      </c>
      <c r="L343" s="27"/>
      <c r="M343" s="27"/>
      <c r="N343" s="28"/>
      <c r="O343" s="28"/>
      <c r="P343" s="28"/>
    </row>
    <row r="344" spans="1:16" ht="18">
      <c r="A344" s="22">
        <v>339</v>
      </c>
      <c r="B344" s="23" t="s">
        <v>102</v>
      </c>
      <c r="C344" s="23" t="s">
        <v>840</v>
      </c>
      <c r="D344" s="24">
        <v>1680806.2165000001</v>
      </c>
      <c r="E344" s="24">
        <v>1667940.6004999999</v>
      </c>
      <c r="F344" s="25">
        <f t="shared" si="5"/>
        <v>3348746.8169999998</v>
      </c>
      <c r="L344" s="27"/>
      <c r="M344" s="27"/>
      <c r="N344" s="28"/>
      <c r="O344" s="28"/>
      <c r="P344" s="28"/>
    </row>
    <row r="345" spans="1:16" ht="18">
      <c r="A345" s="22">
        <v>340</v>
      </c>
      <c r="B345" s="23" t="s">
        <v>102</v>
      </c>
      <c r="C345" s="23" t="s">
        <v>842</v>
      </c>
      <c r="D345" s="24">
        <v>1557476.4691000001</v>
      </c>
      <c r="E345" s="24">
        <v>1545554.8722000001</v>
      </c>
      <c r="F345" s="25">
        <f t="shared" si="5"/>
        <v>3103031.3413</v>
      </c>
      <c r="L345" s="27"/>
      <c r="M345" s="27"/>
      <c r="N345" s="28"/>
      <c r="O345" s="28"/>
      <c r="P345" s="28"/>
    </row>
    <row r="346" spans="1:16" ht="18">
      <c r="A346" s="22">
        <v>341</v>
      </c>
      <c r="B346" s="23" t="s">
        <v>103</v>
      </c>
      <c r="C346" s="23" t="s">
        <v>847</v>
      </c>
      <c r="D346" s="24">
        <v>2916044.9731000001</v>
      </c>
      <c r="E346" s="24">
        <v>2893724.3067000001</v>
      </c>
      <c r="F346" s="25">
        <f t="shared" si="5"/>
        <v>5809769.2797999997</v>
      </c>
      <c r="L346" s="27"/>
      <c r="M346" s="27"/>
      <c r="N346" s="28"/>
      <c r="O346" s="28"/>
      <c r="P346" s="28"/>
    </row>
    <row r="347" spans="1:16" ht="18">
      <c r="A347" s="22">
        <v>342</v>
      </c>
      <c r="B347" s="23" t="s">
        <v>103</v>
      </c>
      <c r="C347" s="23" t="s">
        <v>849</v>
      </c>
      <c r="D347" s="24">
        <v>2965111.3358</v>
      </c>
      <c r="E347" s="24">
        <v>2942415.0942000002</v>
      </c>
      <c r="F347" s="25">
        <f t="shared" si="5"/>
        <v>5907526.4299999997</v>
      </c>
      <c r="L347" s="27"/>
      <c r="M347" s="27"/>
      <c r="N347" s="28"/>
      <c r="O347" s="28"/>
      <c r="P347" s="28"/>
    </row>
    <row r="348" spans="1:16" ht="18">
      <c r="A348" s="22">
        <v>343</v>
      </c>
      <c r="B348" s="23" t="s">
        <v>103</v>
      </c>
      <c r="C348" s="23" t="s">
        <v>851</v>
      </c>
      <c r="D348" s="24">
        <v>2453866.4180000001</v>
      </c>
      <c r="E348" s="24">
        <v>2435083.4657000001</v>
      </c>
      <c r="F348" s="25">
        <f t="shared" si="5"/>
        <v>4888949.8837000001</v>
      </c>
      <c r="L348" s="27"/>
      <c r="M348" s="27"/>
      <c r="N348" s="28"/>
      <c r="O348" s="28"/>
      <c r="P348" s="28"/>
    </row>
    <row r="349" spans="1:16" ht="18">
      <c r="A349" s="22">
        <v>344</v>
      </c>
      <c r="B349" s="23" t="s">
        <v>103</v>
      </c>
      <c r="C349" s="23" t="s">
        <v>853</v>
      </c>
      <c r="D349" s="24">
        <v>1889442.0367000001</v>
      </c>
      <c r="E349" s="24">
        <v>1874979.4321000001</v>
      </c>
      <c r="F349" s="25">
        <f t="shared" si="5"/>
        <v>3764421.4687999999</v>
      </c>
      <c r="L349" s="27"/>
      <c r="M349" s="27"/>
      <c r="N349" s="28"/>
      <c r="O349" s="28"/>
      <c r="P349" s="28"/>
    </row>
    <row r="350" spans="1:16" ht="18">
      <c r="A350" s="22">
        <v>345</v>
      </c>
      <c r="B350" s="23" t="s">
        <v>103</v>
      </c>
      <c r="C350" s="23" t="s">
        <v>855</v>
      </c>
      <c r="D350" s="24">
        <v>3106157.4122000001</v>
      </c>
      <c r="E350" s="24">
        <v>3082381.5430999999</v>
      </c>
      <c r="F350" s="25">
        <f t="shared" si="5"/>
        <v>6188538.9552999996</v>
      </c>
      <c r="L350" s="27"/>
      <c r="M350" s="27"/>
      <c r="N350" s="28"/>
      <c r="O350" s="28"/>
      <c r="P350" s="28"/>
    </row>
    <row r="351" spans="1:16" ht="18">
      <c r="A351" s="22">
        <v>346</v>
      </c>
      <c r="B351" s="23" t="s">
        <v>103</v>
      </c>
      <c r="C351" s="23" t="s">
        <v>857</v>
      </c>
      <c r="D351" s="24">
        <v>2080845.2753000001</v>
      </c>
      <c r="E351" s="24">
        <v>2064917.5877</v>
      </c>
      <c r="F351" s="25">
        <f t="shared" si="5"/>
        <v>4145762.8629999999</v>
      </c>
      <c r="L351" s="27"/>
      <c r="M351" s="27"/>
      <c r="N351" s="28"/>
      <c r="O351" s="28"/>
      <c r="P351" s="28"/>
    </row>
    <row r="352" spans="1:16" ht="18">
      <c r="A352" s="22">
        <v>347</v>
      </c>
      <c r="B352" s="23" t="s">
        <v>103</v>
      </c>
      <c r="C352" s="23" t="s">
        <v>859</v>
      </c>
      <c r="D352" s="24">
        <v>1814492.9872999999</v>
      </c>
      <c r="E352" s="24">
        <v>1800604.075</v>
      </c>
      <c r="F352" s="25">
        <f t="shared" si="5"/>
        <v>3615097.0622999999</v>
      </c>
      <c r="L352" s="27"/>
      <c r="M352" s="27"/>
      <c r="N352" s="28"/>
      <c r="O352" s="28"/>
      <c r="P352" s="28"/>
    </row>
    <row r="353" spans="1:16" ht="18">
      <c r="A353" s="22">
        <v>348</v>
      </c>
      <c r="B353" s="23" t="s">
        <v>103</v>
      </c>
      <c r="C353" s="23" t="s">
        <v>861</v>
      </c>
      <c r="D353" s="24">
        <v>2417692.9361</v>
      </c>
      <c r="E353" s="24">
        <v>2399186.8711999999</v>
      </c>
      <c r="F353" s="25">
        <f t="shared" si="5"/>
        <v>4816879.8073000005</v>
      </c>
      <c r="L353" s="27"/>
      <c r="M353" s="27"/>
      <c r="N353" s="28"/>
      <c r="O353" s="28"/>
      <c r="P353" s="28"/>
    </row>
    <row r="354" spans="1:16" ht="18">
      <c r="A354" s="22">
        <v>349</v>
      </c>
      <c r="B354" s="23" t="s">
        <v>103</v>
      </c>
      <c r="C354" s="23" t="s">
        <v>863</v>
      </c>
      <c r="D354" s="24">
        <v>2666966.8025000002</v>
      </c>
      <c r="E354" s="24">
        <v>2646552.6878</v>
      </c>
      <c r="F354" s="25">
        <f t="shared" si="5"/>
        <v>5313519.4902999997</v>
      </c>
      <c r="L354" s="27"/>
      <c r="M354" s="27"/>
      <c r="N354" s="28"/>
      <c r="O354" s="28"/>
      <c r="P354" s="28"/>
    </row>
    <row r="355" spans="1:16" ht="18">
      <c r="A355" s="22">
        <v>350</v>
      </c>
      <c r="B355" s="23" t="s">
        <v>103</v>
      </c>
      <c r="C355" s="23" t="s">
        <v>865</v>
      </c>
      <c r="D355" s="24">
        <v>2519485.9194</v>
      </c>
      <c r="E355" s="24">
        <v>2500200.6871000002</v>
      </c>
      <c r="F355" s="25">
        <f t="shared" si="5"/>
        <v>5019686.6064999998</v>
      </c>
      <c r="L355" s="27"/>
      <c r="M355" s="27"/>
      <c r="N355" s="28"/>
      <c r="O355" s="28"/>
      <c r="P355" s="28"/>
    </row>
    <row r="356" spans="1:16" ht="18">
      <c r="A356" s="22">
        <v>351</v>
      </c>
      <c r="B356" s="23" t="s">
        <v>103</v>
      </c>
      <c r="C356" s="23" t="s">
        <v>867</v>
      </c>
      <c r="D356" s="24">
        <v>2689945.3369</v>
      </c>
      <c r="E356" s="24">
        <v>2669355.3347</v>
      </c>
      <c r="F356" s="25">
        <f t="shared" si="5"/>
        <v>5359300.6716</v>
      </c>
      <c r="L356" s="27"/>
      <c r="M356" s="27"/>
      <c r="N356" s="28"/>
      <c r="O356" s="28"/>
      <c r="P356" s="28"/>
    </row>
    <row r="357" spans="1:16" ht="18">
      <c r="A357" s="22">
        <v>352</v>
      </c>
      <c r="B357" s="23" t="s">
        <v>103</v>
      </c>
      <c r="C357" s="23" t="s">
        <v>869</v>
      </c>
      <c r="D357" s="24">
        <v>2324580.9959999998</v>
      </c>
      <c r="E357" s="24">
        <v>2306787.65</v>
      </c>
      <c r="F357" s="25">
        <f t="shared" si="5"/>
        <v>4631368.6459999997</v>
      </c>
      <c r="L357" s="27"/>
      <c r="M357" s="27"/>
      <c r="N357" s="28"/>
      <c r="O357" s="28"/>
      <c r="P357" s="28"/>
    </row>
    <row r="358" spans="1:16" ht="18">
      <c r="A358" s="22">
        <v>353</v>
      </c>
      <c r="B358" s="23" t="s">
        <v>103</v>
      </c>
      <c r="C358" s="23" t="s">
        <v>871</v>
      </c>
      <c r="D358" s="24">
        <v>2013941.8861</v>
      </c>
      <c r="E358" s="24">
        <v>1998526.3059</v>
      </c>
      <c r="F358" s="25">
        <f t="shared" si="5"/>
        <v>4012468.1919999998</v>
      </c>
      <c r="L358" s="27"/>
      <c r="M358" s="27"/>
      <c r="N358" s="28"/>
      <c r="O358" s="28"/>
      <c r="P358" s="28"/>
    </row>
    <row r="359" spans="1:16" ht="18">
      <c r="A359" s="22">
        <v>354</v>
      </c>
      <c r="B359" s="23" t="s">
        <v>103</v>
      </c>
      <c r="C359" s="23" t="s">
        <v>873</v>
      </c>
      <c r="D359" s="24">
        <v>2073699.105</v>
      </c>
      <c r="E359" s="24">
        <v>2057826.1173</v>
      </c>
      <c r="F359" s="25">
        <f t="shared" si="5"/>
        <v>4131525.2223</v>
      </c>
      <c r="L359" s="27"/>
      <c r="M359" s="27"/>
      <c r="N359" s="28"/>
      <c r="O359" s="28"/>
      <c r="P359" s="28"/>
    </row>
    <row r="360" spans="1:16" ht="18">
      <c r="A360" s="22">
        <v>355</v>
      </c>
      <c r="B360" s="23" t="s">
        <v>103</v>
      </c>
      <c r="C360" s="23" t="s">
        <v>875</v>
      </c>
      <c r="D360" s="24">
        <v>2400509.7165000001</v>
      </c>
      <c r="E360" s="24">
        <v>2382135.1793999998</v>
      </c>
      <c r="F360" s="25">
        <f t="shared" si="5"/>
        <v>4782644.8958999999</v>
      </c>
      <c r="L360" s="27"/>
      <c r="M360" s="27"/>
      <c r="N360" s="28"/>
      <c r="O360" s="28"/>
      <c r="P360" s="28"/>
    </row>
    <row r="361" spans="1:16" ht="18">
      <c r="A361" s="22">
        <v>356</v>
      </c>
      <c r="B361" s="23" t="s">
        <v>103</v>
      </c>
      <c r="C361" s="23" t="s">
        <v>877</v>
      </c>
      <c r="D361" s="24">
        <v>1861915.8821</v>
      </c>
      <c r="E361" s="24">
        <v>1847663.9746000001</v>
      </c>
      <c r="F361" s="25">
        <f t="shared" si="5"/>
        <v>3709579.8566999999</v>
      </c>
      <c r="L361" s="27"/>
      <c r="M361" s="27"/>
      <c r="N361" s="28"/>
      <c r="O361" s="28"/>
      <c r="P361" s="28"/>
    </row>
    <row r="362" spans="1:16" ht="18">
      <c r="A362" s="22">
        <v>357</v>
      </c>
      <c r="B362" s="23" t="s">
        <v>103</v>
      </c>
      <c r="C362" s="23" t="s">
        <v>879</v>
      </c>
      <c r="D362" s="24">
        <v>2590712.6571999998</v>
      </c>
      <c r="E362" s="24">
        <v>2570882.2247000001</v>
      </c>
      <c r="F362" s="25">
        <f t="shared" si="5"/>
        <v>5161594.8819000004</v>
      </c>
      <c r="L362" s="27"/>
      <c r="M362" s="27"/>
      <c r="N362" s="28"/>
      <c r="O362" s="28"/>
      <c r="P362" s="28"/>
    </row>
    <row r="363" spans="1:16" ht="18">
      <c r="A363" s="22">
        <v>358</v>
      </c>
      <c r="B363" s="23" t="s">
        <v>103</v>
      </c>
      <c r="C363" s="23" t="s">
        <v>881</v>
      </c>
      <c r="D363" s="24">
        <v>1742549.9108</v>
      </c>
      <c r="E363" s="24">
        <v>1729211.6819</v>
      </c>
      <c r="F363" s="25">
        <f t="shared" si="5"/>
        <v>3471761.5926999999</v>
      </c>
      <c r="L363" s="27"/>
      <c r="M363" s="27"/>
      <c r="N363" s="28"/>
      <c r="O363" s="28"/>
      <c r="P363" s="28"/>
    </row>
    <row r="364" spans="1:16" ht="18">
      <c r="A364" s="22">
        <v>359</v>
      </c>
      <c r="B364" s="23" t="s">
        <v>103</v>
      </c>
      <c r="C364" s="23" t="s">
        <v>883</v>
      </c>
      <c r="D364" s="24">
        <v>2299292.3846999998</v>
      </c>
      <c r="E364" s="24">
        <v>2281692.6087000002</v>
      </c>
      <c r="F364" s="25">
        <f t="shared" si="5"/>
        <v>4580984.9934</v>
      </c>
      <c r="L364" s="27"/>
      <c r="M364" s="27"/>
      <c r="N364" s="28"/>
      <c r="O364" s="28"/>
      <c r="P364" s="28"/>
    </row>
    <row r="365" spans="1:16" ht="18">
      <c r="A365" s="22">
        <v>360</v>
      </c>
      <c r="B365" s="23" t="s">
        <v>103</v>
      </c>
      <c r="C365" s="23" t="s">
        <v>885</v>
      </c>
      <c r="D365" s="24">
        <v>1927788.9672000001</v>
      </c>
      <c r="E365" s="24">
        <v>1913032.8387</v>
      </c>
      <c r="F365" s="25">
        <f t="shared" si="5"/>
        <v>3840821.8059</v>
      </c>
      <c r="L365" s="27"/>
      <c r="M365" s="27"/>
      <c r="N365" s="28"/>
      <c r="O365" s="28"/>
      <c r="P365" s="28"/>
    </row>
    <row r="366" spans="1:16" ht="18">
      <c r="A366" s="22">
        <v>361</v>
      </c>
      <c r="B366" s="23" t="s">
        <v>103</v>
      </c>
      <c r="C366" s="23" t="s">
        <v>887</v>
      </c>
      <c r="D366" s="24">
        <v>2457227.6814000001</v>
      </c>
      <c r="E366" s="24">
        <v>2438419.0005000001</v>
      </c>
      <c r="F366" s="25">
        <f t="shared" si="5"/>
        <v>4895646.6819000002</v>
      </c>
      <c r="L366" s="27"/>
      <c r="M366" s="27"/>
      <c r="N366" s="28"/>
      <c r="O366" s="28"/>
      <c r="P366" s="28"/>
    </row>
    <row r="367" spans="1:16" ht="18">
      <c r="A367" s="22">
        <v>362</v>
      </c>
      <c r="B367" s="23" t="s">
        <v>103</v>
      </c>
      <c r="C367" s="23" t="s">
        <v>889</v>
      </c>
      <c r="D367" s="24">
        <v>2749142.3845000002</v>
      </c>
      <c r="E367" s="24">
        <v>2728099.2625000002</v>
      </c>
      <c r="F367" s="25">
        <f t="shared" si="5"/>
        <v>5477241.6469999999</v>
      </c>
      <c r="L367" s="27"/>
      <c r="M367" s="27"/>
      <c r="N367" s="28"/>
      <c r="O367" s="28"/>
      <c r="P367" s="28"/>
    </row>
    <row r="368" spans="1:16" ht="18">
      <c r="A368" s="22">
        <v>363</v>
      </c>
      <c r="B368" s="23" t="s">
        <v>103</v>
      </c>
      <c r="C368" s="23" t="s">
        <v>891</v>
      </c>
      <c r="D368" s="24">
        <v>2807111.8936000001</v>
      </c>
      <c r="E368" s="24">
        <v>2785625.048</v>
      </c>
      <c r="F368" s="25">
        <f t="shared" si="5"/>
        <v>5592736.9415999996</v>
      </c>
      <c r="L368" s="27"/>
      <c r="M368" s="27"/>
      <c r="N368" s="28"/>
      <c r="O368" s="28"/>
      <c r="P368" s="28"/>
    </row>
    <row r="369" spans="1:16" ht="18">
      <c r="A369" s="22">
        <v>364</v>
      </c>
      <c r="B369" s="23" t="s">
        <v>104</v>
      </c>
      <c r="C369" s="23" t="s">
        <v>895</v>
      </c>
      <c r="D369" s="24">
        <v>1801380.183</v>
      </c>
      <c r="E369" s="24">
        <v>1787591.6418999999</v>
      </c>
      <c r="F369" s="25">
        <f t="shared" si="5"/>
        <v>3588971.8248999999</v>
      </c>
      <c r="L369" s="27"/>
      <c r="M369" s="27"/>
      <c r="N369" s="28"/>
      <c r="O369" s="28"/>
      <c r="P369" s="28"/>
    </row>
    <row r="370" spans="1:16" ht="18">
      <c r="A370" s="22">
        <v>365</v>
      </c>
      <c r="B370" s="23" t="s">
        <v>104</v>
      </c>
      <c r="C370" s="23" t="s">
        <v>897</v>
      </c>
      <c r="D370" s="24">
        <v>1845086.7189</v>
      </c>
      <c r="E370" s="24">
        <v>1830963.6291</v>
      </c>
      <c r="F370" s="25">
        <f t="shared" si="5"/>
        <v>3676050.3480000002</v>
      </c>
      <c r="L370" s="27"/>
      <c r="M370" s="27"/>
      <c r="N370" s="28"/>
      <c r="O370" s="28"/>
      <c r="P370" s="28"/>
    </row>
    <row r="371" spans="1:16" ht="18">
      <c r="A371" s="22">
        <v>366</v>
      </c>
      <c r="B371" s="23" t="s">
        <v>104</v>
      </c>
      <c r="C371" s="23" t="s">
        <v>898</v>
      </c>
      <c r="D371" s="24">
        <v>1682355.5769</v>
      </c>
      <c r="E371" s="24">
        <v>1669478.1015000001</v>
      </c>
      <c r="F371" s="25">
        <f t="shared" si="5"/>
        <v>3351833.6784000001</v>
      </c>
      <c r="L371" s="27"/>
      <c r="M371" s="27"/>
      <c r="N371" s="28"/>
      <c r="O371" s="28"/>
      <c r="P371" s="28"/>
    </row>
    <row r="372" spans="1:16" ht="18">
      <c r="A372" s="22">
        <v>367</v>
      </c>
      <c r="B372" s="23" t="s">
        <v>104</v>
      </c>
      <c r="C372" s="23" t="s">
        <v>900</v>
      </c>
      <c r="D372" s="24">
        <v>1825123.2165999999</v>
      </c>
      <c r="E372" s="24">
        <v>1811152.936</v>
      </c>
      <c r="F372" s="25">
        <f t="shared" si="5"/>
        <v>3636276.1526000001</v>
      </c>
      <c r="L372" s="27"/>
      <c r="M372" s="27"/>
      <c r="N372" s="28"/>
      <c r="O372" s="28"/>
      <c r="P372" s="28"/>
    </row>
    <row r="373" spans="1:16" ht="18">
      <c r="A373" s="22">
        <v>368</v>
      </c>
      <c r="B373" s="23" t="s">
        <v>104</v>
      </c>
      <c r="C373" s="23" t="s">
        <v>902</v>
      </c>
      <c r="D373" s="24">
        <v>2212109.42</v>
      </c>
      <c r="E373" s="24">
        <v>2195176.98</v>
      </c>
      <c r="F373" s="25">
        <f t="shared" si="5"/>
        <v>4407286.4000000004</v>
      </c>
      <c r="L373" s="27"/>
      <c r="M373" s="27"/>
      <c r="N373" s="28"/>
      <c r="O373" s="28"/>
      <c r="P373" s="28"/>
    </row>
    <row r="374" spans="1:16" ht="18">
      <c r="A374" s="22">
        <v>369</v>
      </c>
      <c r="B374" s="23" t="s">
        <v>104</v>
      </c>
      <c r="C374" s="23" t="s">
        <v>904</v>
      </c>
      <c r="D374" s="24">
        <v>1762398.4567</v>
      </c>
      <c r="E374" s="24">
        <v>1748908.2985</v>
      </c>
      <c r="F374" s="25">
        <f t="shared" si="5"/>
        <v>3511306.7552</v>
      </c>
      <c r="L374" s="27"/>
      <c r="M374" s="27"/>
      <c r="N374" s="28"/>
      <c r="O374" s="28"/>
      <c r="P374" s="28"/>
    </row>
    <row r="375" spans="1:16" ht="18">
      <c r="A375" s="22">
        <v>370</v>
      </c>
      <c r="B375" s="23" t="s">
        <v>104</v>
      </c>
      <c r="C375" s="23" t="s">
        <v>906</v>
      </c>
      <c r="D375" s="24">
        <v>2844702.8043</v>
      </c>
      <c r="E375" s="24">
        <v>2822928.2215999998</v>
      </c>
      <c r="F375" s="25">
        <f t="shared" si="5"/>
        <v>5667631.0258999998</v>
      </c>
      <c r="L375" s="27"/>
      <c r="M375" s="27"/>
      <c r="N375" s="28"/>
      <c r="O375" s="28"/>
      <c r="P375" s="28"/>
    </row>
    <row r="376" spans="1:16" ht="18">
      <c r="A376" s="22">
        <v>371</v>
      </c>
      <c r="B376" s="23" t="s">
        <v>104</v>
      </c>
      <c r="C376" s="23" t="s">
        <v>908</v>
      </c>
      <c r="D376" s="24">
        <v>1938140.9288999999</v>
      </c>
      <c r="E376" s="24">
        <v>1923305.5619999999</v>
      </c>
      <c r="F376" s="25">
        <f t="shared" si="5"/>
        <v>3861446.4909000001</v>
      </c>
      <c r="L376" s="27"/>
      <c r="M376" s="27"/>
      <c r="N376" s="28"/>
      <c r="O376" s="28"/>
      <c r="P376" s="28"/>
    </row>
    <row r="377" spans="1:16" ht="18">
      <c r="A377" s="22">
        <v>372</v>
      </c>
      <c r="B377" s="23" t="s">
        <v>104</v>
      </c>
      <c r="C377" s="23" t="s">
        <v>910</v>
      </c>
      <c r="D377" s="24">
        <v>2083426.2653000001</v>
      </c>
      <c r="E377" s="24">
        <v>2067478.8217</v>
      </c>
      <c r="F377" s="25">
        <f t="shared" si="5"/>
        <v>4150905.0869999998</v>
      </c>
      <c r="L377" s="27"/>
      <c r="M377" s="27"/>
      <c r="N377" s="28"/>
      <c r="O377" s="28"/>
      <c r="P377" s="28"/>
    </row>
    <row r="378" spans="1:16" ht="18">
      <c r="A378" s="22">
        <v>373</v>
      </c>
      <c r="B378" s="23" t="s">
        <v>104</v>
      </c>
      <c r="C378" s="23" t="s">
        <v>912</v>
      </c>
      <c r="D378" s="24">
        <v>2098017.9926</v>
      </c>
      <c r="E378" s="24">
        <v>2081958.8576</v>
      </c>
      <c r="F378" s="25">
        <f t="shared" si="5"/>
        <v>4179976.8502000002</v>
      </c>
      <c r="L378" s="27"/>
      <c r="M378" s="27"/>
      <c r="N378" s="28"/>
      <c r="O378" s="28"/>
      <c r="P378" s="28"/>
    </row>
    <row r="379" spans="1:16" ht="18">
      <c r="A379" s="22">
        <v>374</v>
      </c>
      <c r="B379" s="23" t="s">
        <v>104</v>
      </c>
      <c r="C379" s="23" t="s">
        <v>913</v>
      </c>
      <c r="D379" s="24">
        <v>1944572.7212</v>
      </c>
      <c r="E379" s="24">
        <v>1929688.1225000001</v>
      </c>
      <c r="F379" s="25">
        <f t="shared" si="5"/>
        <v>3874260.8437000001</v>
      </c>
      <c r="L379" s="27"/>
      <c r="M379" s="27"/>
      <c r="N379" s="28"/>
      <c r="O379" s="28"/>
      <c r="P379" s="28"/>
    </row>
    <row r="380" spans="1:16" ht="18">
      <c r="A380" s="22">
        <v>375</v>
      </c>
      <c r="B380" s="23" t="s">
        <v>104</v>
      </c>
      <c r="C380" s="23" t="s">
        <v>915</v>
      </c>
      <c r="D380" s="24">
        <v>1905066.6085000001</v>
      </c>
      <c r="E380" s="24">
        <v>1890484.4066000001</v>
      </c>
      <c r="F380" s="25">
        <f t="shared" si="5"/>
        <v>3795551.0151</v>
      </c>
      <c r="L380" s="27"/>
      <c r="M380" s="27"/>
      <c r="N380" s="28"/>
      <c r="O380" s="28"/>
      <c r="P380" s="28"/>
    </row>
    <row r="381" spans="1:16" ht="18">
      <c r="A381" s="22">
        <v>376</v>
      </c>
      <c r="B381" s="23" t="s">
        <v>104</v>
      </c>
      <c r="C381" s="23" t="s">
        <v>917</v>
      </c>
      <c r="D381" s="24">
        <v>1990525.2612000001</v>
      </c>
      <c r="E381" s="24">
        <v>1975288.922</v>
      </c>
      <c r="F381" s="25">
        <f t="shared" si="5"/>
        <v>3965814.1831999999</v>
      </c>
      <c r="L381" s="27"/>
      <c r="M381" s="27"/>
      <c r="N381" s="28"/>
      <c r="O381" s="28"/>
      <c r="P381" s="28"/>
    </row>
    <row r="382" spans="1:16" ht="18">
      <c r="A382" s="22">
        <v>377</v>
      </c>
      <c r="B382" s="23" t="s">
        <v>104</v>
      </c>
      <c r="C382" s="23" t="s">
        <v>919</v>
      </c>
      <c r="D382" s="24">
        <v>1775557.4652</v>
      </c>
      <c r="E382" s="24">
        <v>1761966.5822999999</v>
      </c>
      <c r="F382" s="25">
        <f t="shared" si="5"/>
        <v>3537524.0474999999</v>
      </c>
      <c r="L382" s="27"/>
      <c r="M382" s="27"/>
      <c r="N382" s="28"/>
      <c r="O382" s="28"/>
      <c r="P382" s="28"/>
    </row>
    <row r="383" spans="1:16" ht="18">
      <c r="A383" s="22">
        <v>378</v>
      </c>
      <c r="B383" s="23" t="s">
        <v>104</v>
      </c>
      <c r="C383" s="23" t="s">
        <v>921</v>
      </c>
      <c r="D383" s="24">
        <v>1766292.1769000001</v>
      </c>
      <c r="E383" s="24">
        <v>1752772.2145</v>
      </c>
      <c r="F383" s="25">
        <f t="shared" si="5"/>
        <v>3519064.3914000001</v>
      </c>
      <c r="L383" s="27"/>
      <c r="M383" s="27"/>
      <c r="N383" s="28"/>
      <c r="O383" s="28"/>
      <c r="P383" s="28"/>
    </row>
    <row r="384" spans="1:16" ht="18">
      <c r="A384" s="22">
        <v>379</v>
      </c>
      <c r="B384" s="23" t="s">
        <v>104</v>
      </c>
      <c r="C384" s="23" t="s">
        <v>923</v>
      </c>
      <c r="D384" s="24">
        <v>1908957.1216</v>
      </c>
      <c r="E384" s="24">
        <v>1894345.1401</v>
      </c>
      <c r="F384" s="25">
        <f t="shared" si="5"/>
        <v>3803302.2617000001</v>
      </c>
      <c r="L384" s="27"/>
      <c r="M384" s="27"/>
      <c r="N384" s="28"/>
      <c r="O384" s="28"/>
      <c r="P384" s="28"/>
    </row>
    <row r="385" spans="1:16" ht="18">
      <c r="A385" s="22">
        <v>380</v>
      </c>
      <c r="B385" s="23" t="s">
        <v>104</v>
      </c>
      <c r="C385" s="23" t="s">
        <v>925</v>
      </c>
      <c r="D385" s="24">
        <v>2179896.6992000001</v>
      </c>
      <c r="E385" s="24">
        <v>2163210.8292999999</v>
      </c>
      <c r="F385" s="25">
        <f t="shared" si="5"/>
        <v>4343107.5285</v>
      </c>
      <c r="L385" s="27"/>
      <c r="M385" s="27"/>
      <c r="N385" s="28"/>
      <c r="O385" s="28"/>
      <c r="P385" s="28"/>
    </row>
    <row r="386" spans="1:16" ht="18">
      <c r="A386" s="22">
        <v>381</v>
      </c>
      <c r="B386" s="23" t="s">
        <v>104</v>
      </c>
      <c r="C386" s="23" t="s">
        <v>927</v>
      </c>
      <c r="D386" s="24">
        <v>2620828.0460000001</v>
      </c>
      <c r="E386" s="24">
        <v>2600767.0973</v>
      </c>
      <c r="F386" s="25">
        <f t="shared" si="5"/>
        <v>5221595.1432999996</v>
      </c>
      <c r="L386" s="27"/>
      <c r="M386" s="27"/>
      <c r="N386" s="28"/>
      <c r="O386" s="28"/>
      <c r="P386" s="28"/>
    </row>
    <row r="387" spans="1:16" ht="18">
      <c r="A387" s="22">
        <v>382</v>
      </c>
      <c r="B387" s="23" t="s">
        <v>104</v>
      </c>
      <c r="C387" s="23" t="s">
        <v>930</v>
      </c>
      <c r="D387" s="24">
        <v>1801884.0241</v>
      </c>
      <c r="E387" s="24">
        <v>1788091.6262999999</v>
      </c>
      <c r="F387" s="25">
        <f t="shared" si="5"/>
        <v>3589975.6504000002</v>
      </c>
      <c r="L387" s="27"/>
      <c r="M387" s="27"/>
      <c r="N387" s="28"/>
      <c r="O387" s="28"/>
      <c r="P387" s="28"/>
    </row>
    <row r="388" spans="1:16" ht="18">
      <c r="A388" s="22">
        <v>383</v>
      </c>
      <c r="B388" s="23" t="s">
        <v>104</v>
      </c>
      <c r="C388" s="23" t="s">
        <v>932</v>
      </c>
      <c r="D388" s="24">
        <v>1736235.2657000001</v>
      </c>
      <c r="E388" s="24">
        <v>1722945.3718000001</v>
      </c>
      <c r="F388" s="25">
        <f t="shared" si="5"/>
        <v>3459180.6375000002</v>
      </c>
      <c r="L388" s="27"/>
      <c r="M388" s="27"/>
      <c r="N388" s="28"/>
      <c r="O388" s="28"/>
      <c r="P388" s="28"/>
    </row>
    <row r="389" spans="1:16" ht="36">
      <c r="A389" s="22">
        <v>384</v>
      </c>
      <c r="B389" s="23" t="s">
        <v>104</v>
      </c>
      <c r="C389" s="23" t="s">
        <v>934</v>
      </c>
      <c r="D389" s="24">
        <v>2529712.7225000001</v>
      </c>
      <c r="E389" s="24">
        <v>2510349.2097999998</v>
      </c>
      <c r="F389" s="25">
        <f t="shared" si="5"/>
        <v>5040061.9323000005</v>
      </c>
      <c r="L389" s="27"/>
      <c r="M389" s="27"/>
      <c r="N389" s="28"/>
      <c r="O389" s="28"/>
      <c r="P389" s="28"/>
    </row>
    <row r="390" spans="1:16" ht="18">
      <c r="A390" s="22">
        <v>385</v>
      </c>
      <c r="B390" s="23" t="s">
        <v>104</v>
      </c>
      <c r="C390" s="23" t="s">
        <v>936</v>
      </c>
      <c r="D390" s="24">
        <v>1683622.1013</v>
      </c>
      <c r="E390" s="24">
        <v>1670734.9313000001</v>
      </c>
      <c r="F390" s="25">
        <f t="shared" si="5"/>
        <v>3354357.0326</v>
      </c>
      <c r="L390" s="27"/>
      <c r="M390" s="27"/>
      <c r="N390" s="28"/>
      <c r="O390" s="28"/>
      <c r="P390" s="28"/>
    </row>
    <row r="391" spans="1:16" ht="18">
      <c r="A391" s="22">
        <v>386</v>
      </c>
      <c r="B391" s="23" t="s">
        <v>104</v>
      </c>
      <c r="C391" s="23" t="s">
        <v>938</v>
      </c>
      <c r="D391" s="24">
        <v>1699119.5841999999</v>
      </c>
      <c r="E391" s="24">
        <v>1686113.7897999999</v>
      </c>
      <c r="F391" s="25">
        <f t="shared" ref="F391:F454" si="6">D391+E391</f>
        <v>3385233.3739999998</v>
      </c>
      <c r="L391" s="27"/>
      <c r="M391" s="27"/>
      <c r="N391" s="28"/>
      <c r="O391" s="28"/>
      <c r="P391" s="28"/>
    </row>
    <row r="392" spans="1:16" ht="18">
      <c r="A392" s="22">
        <v>387</v>
      </c>
      <c r="B392" s="23" t="s">
        <v>104</v>
      </c>
      <c r="C392" s="23" t="s">
        <v>940</v>
      </c>
      <c r="D392" s="24">
        <v>2192068.7041000002</v>
      </c>
      <c r="E392" s="24">
        <v>2175289.6645</v>
      </c>
      <c r="F392" s="25">
        <f t="shared" si="6"/>
        <v>4367358.3685999997</v>
      </c>
      <c r="L392" s="27"/>
      <c r="M392" s="27"/>
      <c r="N392" s="28"/>
      <c r="O392" s="28"/>
      <c r="P392" s="28"/>
    </row>
    <row r="393" spans="1:16" ht="18">
      <c r="A393" s="22">
        <v>388</v>
      </c>
      <c r="B393" s="23" t="s">
        <v>104</v>
      </c>
      <c r="C393" s="23" t="s">
        <v>942</v>
      </c>
      <c r="D393" s="24">
        <v>2239808.1538</v>
      </c>
      <c r="E393" s="24">
        <v>2222663.6957999999</v>
      </c>
      <c r="F393" s="25">
        <f t="shared" si="6"/>
        <v>4462471.8496000003</v>
      </c>
      <c r="L393" s="27"/>
      <c r="M393" s="27"/>
      <c r="N393" s="28"/>
      <c r="O393" s="28"/>
      <c r="P393" s="28"/>
    </row>
    <row r="394" spans="1:16" ht="18">
      <c r="A394" s="22">
        <v>389</v>
      </c>
      <c r="B394" s="23" t="s">
        <v>104</v>
      </c>
      <c r="C394" s="23" t="s">
        <v>131</v>
      </c>
      <c r="D394" s="24">
        <v>1717529.2978000001</v>
      </c>
      <c r="E394" s="24">
        <v>1704382.5874000001</v>
      </c>
      <c r="F394" s="25">
        <f t="shared" si="6"/>
        <v>3421911.8851999999</v>
      </c>
      <c r="L394" s="27"/>
      <c r="M394" s="27"/>
      <c r="N394" s="28"/>
      <c r="O394" s="28"/>
      <c r="P394" s="28"/>
    </row>
    <row r="395" spans="1:16" ht="18">
      <c r="A395" s="22">
        <v>390</v>
      </c>
      <c r="B395" s="23" t="s">
        <v>104</v>
      </c>
      <c r="C395" s="23" t="s">
        <v>133</v>
      </c>
      <c r="D395" s="24">
        <v>1682034.318</v>
      </c>
      <c r="E395" s="24">
        <v>1669159.3015999999</v>
      </c>
      <c r="F395" s="25">
        <f t="shared" si="6"/>
        <v>3351193.6195999999</v>
      </c>
      <c r="L395" s="27"/>
      <c r="M395" s="27"/>
      <c r="N395" s="28"/>
      <c r="O395" s="28"/>
      <c r="P395" s="28"/>
    </row>
    <row r="396" spans="1:16" ht="18">
      <c r="A396" s="22">
        <v>391</v>
      </c>
      <c r="B396" s="23" t="s">
        <v>104</v>
      </c>
      <c r="C396" s="23" t="s">
        <v>135</v>
      </c>
      <c r="D396" s="24">
        <v>1683556.9332999999</v>
      </c>
      <c r="E396" s="24">
        <v>1670670.2620999999</v>
      </c>
      <c r="F396" s="25">
        <f t="shared" si="6"/>
        <v>3354227.1954000001</v>
      </c>
      <c r="L396" s="27"/>
      <c r="M396" s="27"/>
      <c r="N396" s="28"/>
      <c r="O396" s="28"/>
      <c r="P396" s="28"/>
    </row>
    <row r="397" spans="1:16" ht="18">
      <c r="A397" s="22">
        <v>392</v>
      </c>
      <c r="B397" s="23" t="s">
        <v>104</v>
      </c>
      <c r="C397" s="23" t="s">
        <v>137</v>
      </c>
      <c r="D397" s="24">
        <v>1995294.3544999999</v>
      </c>
      <c r="E397" s="24">
        <v>1980021.5105999999</v>
      </c>
      <c r="F397" s="25">
        <f t="shared" si="6"/>
        <v>3975315.8651000001</v>
      </c>
      <c r="L397" s="27"/>
      <c r="M397" s="27"/>
      <c r="N397" s="28"/>
      <c r="O397" s="28"/>
      <c r="P397" s="28"/>
    </row>
    <row r="398" spans="1:16" ht="18">
      <c r="A398" s="22">
        <v>393</v>
      </c>
      <c r="B398" s="23" t="s">
        <v>104</v>
      </c>
      <c r="C398" s="23" t="s">
        <v>139</v>
      </c>
      <c r="D398" s="24">
        <v>2010903.4978</v>
      </c>
      <c r="E398" s="24">
        <v>1995511.1747000001</v>
      </c>
      <c r="F398" s="25">
        <f t="shared" si="6"/>
        <v>4006414.6724999999</v>
      </c>
      <c r="L398" s="27"/>
      <c r="M398" s="27"/>
      <c r="N398" s="28"/>
      <c r="O398" s="28"/>
      <c r="P398" s="28"/>
    </row>
    <row r="399" spans="1:16" ht="18">
      <c r="A399" s="22">
        <v>394</v>
      </c>
      <c r="B399" s="23" t="s">
        <v>104</v>
      </c>
      <c r="C399" s="23" t="s">
        <v>110</v>
      </c>
      <c r="D399" s="24">
        <v>3476798.8560000001</v>
      </c>
      <c r="E399" s="24">
        <v>3450185.9374000002</v>
      </c>
      <c r="F399" s="25">
        <f t="shared" si="6"/>
        <v>6926984.7933999998</v>
      </c>
      <c r="L399" s="27"/>
      <c r="M399" s="27"/>
      <c r="N399" s="28"/>
      <c r="O399" s="28"/>
      <c r="P399" s="28"/>
    </row>
    <row r="400" spans="1:16" ht="18">
      <c r="A400" s="22">
        <v>395</v>
      </c>
      <c r="B400" s="23" t="s">
        <v>104</v>
      </c>
      <c r="C400" s="23" t="s">
        <v>142</v>
      </c>
      <c r="D400" s="24">
        <v>1741451.7785</v>
      </c>
      <c r="E400" s="24">
        <v>1728121.9552</v>
      </c>
      <c r="F400" s="25">
        <f t="shared" si="6"/>
        <v>3469573.7337000002</v>
      </c>
      <c r="L400" s="27"/>
      <c r="M400" s="27"/>
      <c r="N400" s="28"/>
      <c r="O400" s="28"/>
      <c r="P400" s="28"/>
    </row>
    <row r="401" spans="1:16" ht="18">
      <c r="A401" s="22">
        <v>396</v>
      </c>
      <c r="B401" s="23" t="s">
        <v>104</v>
      </c>
      <c r="C401" s="23" t="s">
        <v>144</v>
      </c>
      <c r="D401" s="24">
        <v>1723464.4071</v>
      </c>
      <c r="E401" s="24">
        <v>1710272.2668999999</v>
      </c>
      <c r="F401" s="25">
        <f t="shared" si="6"/>
        <v>3433736.6740000001</v>
      </c>
      <c r="L401" s="27"/>
      <c r="M401" s="27"/>
      <c r="N401" s="28"/>
      <c r="O401" s="28"/>
      <c r="P401" s="28"/>
    </row>
    <row r="402" spans="1:16" ht="18">
      <c r="A402" s="22">
        <v>397</v>
      </c>
      <c r="B402" s="23" t="s">
        <v>104</v>
      </c>
      <c r="C402" s="23" t="s">
        <v>146</v>
      </c>
      <c r="D402" s="24">
        <v>2063030.5453999999</v>
      </c>
      <c r="E402" s="24">
        <v>2047239.2194000001</v>
      </c>
      <c r="F402" s="25">
        <f t="shared" si="6"/>
        <v>4110269.7648</v>
      </c>
      <c r="L402" s="27"/>
      <c r="M402" s="27"/>
      <c r="N402" s="28"/>
      <c r="O402" s="28"/>
      <c r="P402" s="28"/>
    </row>
    <row r="403" spans="1:16" ht="18">
      <c r="A403" s="22">
        <v>398</v>
      </c>
      <c r="B403" s="23" t="s">
        <v>104</v>
      </c>
      <c r="C403" s="23" t="s">
        <v>148</v>
      </c>
      <c r="D403" s="24">
        <v>1702199.047</v>
      </c>
      <c r="E403" s="24">
        <v>1689169.6810000001</v>
      </c>
      <c r="F403" s="25">
        <f t="shared" si="6"/>
        <v>3391368.7280000001</v>
      </c>
      <c r="L403" s="27"/>
      <c r="M403" s="27"/>
      <c r="N403" s="28"/>
      <c r="O403" s="28"/>
      <c r="P403" s="28"/>
    </row>
    <row r="404" spans="1:16" ht="18">
      <c r="A404" s="22">
        <v>399</v>
      </c>
      <c r="B404" s="23" t="s">
        <v>104</v>
      </c>
      <c r="C404" s="23" t="s">
        <v>150</v>
      </c>
      <c r="D404" s="24">
        <v>2154444.0638000001</v>
      </c>
      <c r="E404" s="24">
        <v>2137953.0194000001</v>
      </c>
      <c r="F404" s="25">
        <f t="shared" si="6"/>
        <v>4292397.0832000002</v>
      </c>
      <c r="L404" s="27"/>
      <c r="M404" s="27"/>
      <c r="N404" s="28"/>
      <c r="O404" s="28"/>
      <c r="P404" s="28"/>
    </row>
    <row r="405" spans="1:16" ht="18">
      <c r="A405" s="22">
        <v>400</v>
      </c>
      <c r="B405" s="23" t="s">
        <v>104</v>
      </c>
      <c r="C405" s="23" t="s">
        <v>152</v>
      </c>
      <c r="D405" s="24">
        <v>1891947.2716000001</v>
      </c>
      <c r="E405" s="24">
        <v>1877465.4908</v>
      </c>
      <c r="F405" s="25">
        <f t="shared" si="6"/>
        <v>3769412.7623999999</v>
      </c>
      <c r="L405" s="27"/>
      <c r="M405" s="27"/>
      <c r="N405" s="28"/>
      <c r="O405" s="28"/>
      <c r="P405" s="28"/>
    </row>
    <row r="406" spans="1:16" ht="18">
      <c r="A406" s="22">
        <v>401</v>
      </c>
      <c r="B406" s="23" t="s">
        <v>104</v>
      </c>
      <c r="C406" s="23" t="s">
        <v>154</v>
      </c>
      <c r="D406" s="24">
        <v>1967348.2426</v>
      </c>
      <c r="E406" s="24">
        <v>1952289.3103</v>
      </c>
      <c r="F406" s="25">
        <f t="shared" si="6"/>
        <v>3919637.5529</v>
      </c>
      <c r="L406" s="27"/>
      <c r="M406" s="27"/>
      <c r="N406" s="28"/>
      <c r="O406" s="28"/>
      <c r="P406" s="28"/>
    </row>
    <row r="407" spans="1:16" ht="18">
      <c r="A407" s="22">
        <v>402</v>
      </c>
      <c r="B407" s="23" t="s">
        <v>104</v>
      </c>
      <c r="C407" s="23" t="s">
        <v>156</v>
      </c>
      <c r="D407" s="24">
        <v>1548801.8322000001</v>
      </c>
      <c r="E407" s="24">
        <v>1536946.6347000001</v>
      </c>
      <c r="F407" s="25">
        <f t="shared" si="6"/>
        <v>3085748.4668999999</v>
      </c>
      <c r="L407" s="27"/>
      <c r="M407" s="27"/>
      <c r="N407" s="28"/>
      <c r="O407" s="28"/>
      <c r="P407" s="28"/>
    </row>
    <row r="408" spans="1:16" ht="18">
      <c r="A408" s="22">
        <v>403</v>
      </c>
      <c r="B408" s="23" t="s">
        <v>104</v>
      </c>
      <c r="C408" s="23" t="s">
        <v>158</v>
      </c>
      <c r="D408" s="24">
        <v>1707609.0226</v>
      </c>
      <c r="E408" s="24">
        <v>1694538.2463</v>
      </c>
      <c r="F408" s="25">
        <f t="shared" si="6"/>
        <v>3402147.2689</v>
      </c>
      <c r="L408" s="27"/>
      <c r="M408" s="27"/>
      <c r="N408" s="28"/>
      <c r="O408" s="28"/>
      <c r="P408" s="28"/>
    </row>
    <row r="409" spans="1:16" ht="18">
      <c r="A409" s="22">
        <v>404</v>
      </c>
      <c r="B409" s="23" t="s">
        <v>104</v>
      </c>
      <c r="C409" s="23" t="s">
        <v>160</v>
      </c>
      <c r="D409" s="24">
        <v>2105542.5691</v>
      </c>
      <c r="E409" s="24">
        <v>2089425.8378000001</v>
      </c>
      <c r="F409" s="25">
        <f t="shared" si="6"/>
        <v>4194968.4068999998</v>
      </c>
      <c r="L409" s="27"/>
      <c r="M409" s="27"/>
      <c r="N409" s="28"/>
      <c r="O409" s="28"/>
      <c r="P409" s="28"/>
    </row>
    <row r="410" spans="1:16" ht="18">
      <c r="A410" s="22">
        <v>405</v>
      </c>
      <c r="B410" s="23" t="s">
        <v>104</v>
      </c>
      <c r="C410" s="23" t="s">
        <v>162</v>
      </c>
      <c r="D410" s="24">
        <v>2461740.7588999998</v>
      </c>
      <c r="E410" s="24">
        <v>2442897.5329</v>
      </c>
      <c r="F410" s="25">
        <f t="shared" si="6"/>
        <v>4904638.2917999998</v>
      </c>
      <c r="L410" s="27"/>
      <c r="M410" s="27"/>
      <c r="N410" s="28"/>
      <c r="O410" s="28"/>
      <c r="P410" s="28"/>
    </row>
    <row r="411" spans="1:16" ht="18">
      <c r="A411" s="22">
        <v>406</v>
      </c>
      <c r="B411" s="23" t="s">
        <v>104</v>
      </c>
      <c r="C411" s="23" t="s">
        <v>164</v>
      </c>
      <c r="D411" s="24">
        <v>1606536.8729000001</v>
      </c>
      <c r="E411" s="24">
        <v>1594239.7464999999</v>
      </c>
      <c r="F411" s="25">
        <f t="shared" si="6"/>
        <v>3200776.6194000002</v>
      </c>
      <c r="L411" s="27"/>
      <c r="M411" s="27"/>
      <c r="N411" s="28"/>
      <c r="O411" s="28"/>
      <c r="P411" s="28"/>
    </row>
    <row r="412" spans="1:16" ht="18">
      <c r="A412" s="22">
        <v>407</v>
      </c>
      <c r="B412" s="23" t="s">
        <v>104</v>
      </c>
      <c r="C412" s="23" t="s">
        <v>167</v>
      </c>
      <c r="D412" s="24">
        <v>1889063.7267</v>
      </c>
      <c r="E412" s="24">
        <v>1874604.0179000001</v>
      </c>
      <c r="F412" s="25">
        <f t="shared" si="6"/>
        <v>3763667.7445999999</v>
      </c>
      <c r="L412" s="27"/>
      <c r="M412" s="27"/>
      <c r="N412" s="28"/>
      <c r="O412" s="28"/>
      <c r="P412" s="28"/>
    </row>
    <row r="413" spans="1:16" ht="18">
      <c r="A413" s="22">
        <v>408</v>
      </c>
      <c r="B413" s="23" t="s">
        <v>105</v>
      </c>
      <c r="C413" s="23" t="s">
        <v>170</v>
      </c>
      <c r="D413" s="24">
        <v>1919565.1821000001</v>
      </c>
      <c r="E413" s="24">
        <v>1904872.0020000001</v>
      </c>
      <c r="F413" s="25">
        <f t="shared" si="6"/>
        <v>3824437.1841000002</v>
      </c>
      <c r="L413" s="27"/>
      <c r="M413" s="27"/>
      <c r="N413" s="28"/>
      <c r="O413" s="28"/>
      <c r="P413" s="28"/>
    </row>
    <row r="414" spans="1:16" ht="18">
      <c r="A414" s="22">
        <v>409</v>
      </c>
      <c r="B414" s="23" t="s">
        <v>105</v>
      </c>
      <c r="C414" s="23" t="s">
        <v>172</v>
      </c>
      <c r="D414" s="24">
        <v>1977999.3822999999</v>
      </c>
      <c r="E414" s="24">
        <v>1962858.9216</v>
      </c>
      <c r="F414" s="25">
        <f t="shared" si="6"/>
        <v>3940858.3039000002</v>
      </c>
      <c r="L414" s="27"/>
      <c r="M414" s="27"/>
      <c r="N414" s="28"/>
      <c r="O414" s="28"/>
      <c r="P414" s="28"/>
    </row>
    <row r="415" spans="1:16" ht="18">
      <c r="A415" s="22">
        <v>410</v>
      </c>
      <c r="B415" s="23" t="s">
        <v>105</v>
      </c>
      <c r="C415" s="23" t="s">
        <v>174</v>
      </c>
      <c r="D415" s="24">
        <v>2151876.4613000001</v>
      </c>
      <c r="E415" s="24">
        <v>2135405.0702999998</v>
      </c>
      <c r="F415" s="25">
        <f t="shared" si="6"/>
        <v>4287281.5316000003</v>
      </c>
      <c r="L415" s="27"/>
      <c r="M415" s="27"/>
      <c r="N415" s="28"/>
      <c r="O415" s="28"/>
      <c r="P415" s="28"/>
    </row>
    <row r="416" spans="1:16" ht="18">
      <c r="A416" s="22">
        <v>411</v>
      </c>
      <c r="B416" s="23" t="s">
        <v>105</v>
      </c>
      <c r="C416" s="23" t="s">
        <v>176</v>
      </c>
      <c r="D416" s="24">
        <v>2017598.193</v>
      </c>
      <c r="E416" s="24">
        <v>2002154.6259000001</v>
      </c>
      <c r="F416" s="25">
        <f t="shared" si="6"/>
        <v>4019752.8188999998</v>
      </c>
      <c r="L416" s="27"/>
      <c r="M416" s="27"/>
      <c r="N416" s="28"/>
      <c r="O416" s="28"/>
      <c r="P416" s="28"/>
    </row>
    <row r="417" spans="1:16" ht="18">
      <c r="A417" s="22">
        <v>412</v>
      </c>
      <c r="B417" s="23" t="s">
        <v>105</v>
      </c>
      <c r="C417" s="23" t="s">
        <v>178</v>
      </c>
      <c r="D417" s="24">
        <v>1886894.5438000001</v>
      </c>
      <c r="E417" s="24">
        <v>1872451.4387999999</v>
      </c>
      <c r="F417" s="25">
        <f t="shared" si="6"/>
        <v>3759345.9826000002</v>
      </c>
      <c r="L417" s="27"/>
      <c r="M417" s="27"/>
      <c r="N417" s="28"/>
      <c r="O417" s="28"/>
      <c r="P417" s="28"/>
    </row>
    <row r="418" spans="1:16" ht="18">
      <c r="A418" s="22">
        <v>413</v>
      </c>
      <c r="B418" s="23" t="s">
        <v>105</v>
      </c>
      <c r="C418" s="23" t="s">
        <v>180</v>
      </c>
      <c r="D418" s="24">
        <v>1764972.3295</v>
      </c>
      <c r="E418" s="24">
        <v>1751462.4697</v>
      </c>
      <c r="F418" s="25">
        <f t="shared" si="6"/>
        <v>3516434.7991999998</v>
      </c>
      <c r="L418" s="27"/>
      <c r="M418" s="27"/>
      <c r="N418" s="28"/>
      <c r="O418" s="28"/>
      <c r="P418" s="28"/>
    </row>
    <row r="419" spans="1:16" ht="18">
      <c r="A419" s="22">
        <v>414</v>
      </c>
      <c r="B419" s="23" t="s">
        <v>105</v>
      </c>
      <c r="C419" s="23" t="s">
        <v>182</v>
      </c>
      <c r="D419" s="24">
        <v>1770748.2586000001</v>
      </c>
      <c r="E419" s="24">
        <v>1757194.1873999999</v>
      </c>
      <c r="F419" s="25">
        <f t="shared" si="6"/>
        <v>3527942.446</v>
      </c>
      <c r="L419" s="27"/>
      <c r="M419" s="27"/>
      <c r="N419" s="28"/>
      <c r="O419" s="28"/>
      <c r="P419" s="28"/>
    </row>
    <row r="420" spans="1:16" ht="18">
      <c r="A420" s="22">
        <v>415</v>
      </c>
      <c r="B420" s="23" t="s">
        <v>105</v>
      </c>
      <c r="C420" s="23" t="s">
        <v>184</v>
      </c>
      <c r="D420" s="24">
        <v>1895939.9094</v>
      </c>
      <c r="E420" s="24">
        <v>1881427.5673</v>
      </c>
      <c r="F420" s="25">
        <f t="shared" si="6"/>
        <v>3777367.4767</v>
      </c>
      <c r="L420" s="27"/>
      <c r="M420" s="27"/>
      <c r="N420" s="28"/>
      <c r="O420" s="28"/>
      <c r="P420" s="28"/>
    </row>
    <row r="421" spans="1:16" ht="18">
      <c r="A421" s="22">
        <v>416</v>
      </c>
      <c r="B421" s="23" t="s">
        <v>105</v>
      </c>
      <c r="C421" s="23" t="s">
        <v>186</v>
      </c>
      <c r="D421" s="24">
        <v>1778301.493</v>
      </c>
      <c r="E421" s="24">
        <v>1764689.6061</v>
      </c>
      <c r="F421" s="25">
        <f t="shared" si="6"/>
        <v>3542991.0991000002</v>
      </c>
      <c r="L421" s="27"/>
      <c r="M421" s="27"/>
      <c r="N421" s="28"/>
      <c r="O421" s="28"/>
      <c r="P421" s="28"/>
    </row>
    <row r="422" spans="1:16" ht="18">
      <c r="A422" s="22">
        <v>417</v>
      </c>
      <c r="B422" s="23" t="s">
        <v>105</v>
      </c>
      <c r="C422" s="23" t="s">
        <v>188</v>
      </c>
      <c r="D422" s="24">
        <v>2144086.6392999999</v>
      </c>
      <c r="E422" s="24">
        <v>2127674.875</v>
      </c>
      <c r="F422" s="25">
        <f t="shared" si="6"/>
        <v>4271761.5142999999</v>
      </c>
      <c r="L422" s="27"/>
      <c r="M422" s="27"/>
      <c r="N422" s="28"/>
      <c r="O422" s="28"/>
      <c r="P422" s="28"/>
    </row>
    <row r="423" spans="1:16" ht="18">
      <c r="A423" s="22">
        <v>418</v>
      </c>
      <c r="B423" s="23" t="s">
        <v>105</v>
      </c>
      <c r="C423" s="23" t="s">
        <v>190</v>
      </c>
      <c r="D423" s="24">
        <v>1769551.3816</v>
      </c>
      <c r="E423" s="24">
        <v>1756006.4717999999</v>
      </c>
      <c r="F423" s="25">
        <f t="shared" si="6"/>
        <v>3525557.8533999999</v>
      </c>
      <c r="L423" s="27"/>
      <c r="M423" s="27"/>
      <c r="N423" s="28"/>
      <c r="O423" s="28"/>
      <c r="P423" s="28"/>
    </row>
    <row r="424" spans="1:16" ht="18">
      <c r="A424" s="22">
        <v>419</v>
      </c>
      <c r="B424" s="23" t="s">
        <v>105</v>
      </c>
      <c r="C424" s="23" t="s">
        <v>192</v>
      </c>
      <c r="D424" s="24">
        <v>1965391.0569</v>
      </c>
      <c r="E424" s="24">
        <v>1950347.1057</v>
      </c>
      <c r="F424" s="25">
        <f t="shared" si="6"/>
        <v>3915738.1625999999</v>
      </c>
      <c r="L424" s="27"/>
      <c r="M424" s="27"/>
      <c r="N424" s="28"/>
      <c r="O424" s="28"/>
      <c r="P424" s="28"/>
    </row>
    <row r="425" spans="1:16" ht="18">
      <c r="A425" s="22">
        <v>420</v>
      </c>
      <c r="B425" s="23" t="s">
        <v>105</v>
      </c>
      <c r="C425" s="23" t="s">
        <v>194</v>
      </c>
      <c r="D425" s="24">
        <v>2141830.6913999999</v>
      </c>
      <c r="E425" s="24">
        <v>2125436.1952</v>
      </c>
      <c r="F425" s="25">
        <f t="shared" si="6"/>
        <v>4267266.8865999999</v>
      </c>
      <c r="L425" s="27"/>
      <c r="M425" s="27"/>
      <c r="N425" s="28"/>
      <c r="O425" s="28"/>
      <c r="P425" s="28"/>
    </row>
    <row r="426" spans="1:16" ht="18">
      <c r="A426" s="22">
        <v>421</v>
      </c>
      <c r="B426" s="23" t="s">
        <v>105</v>
      </c>
      <c r="C426" s="23" t="s">
        <v>196</v>
      </c>
      <c r="D426" s="24">
        <v>2136822.6494</v>
      </c>
      <c r="E426" s="24">
        <v>2120466.4868999999</v>
      </c>
      <c r="F426" s="25">
        <f t="shared" si="6"/>
        <v>4257289.1363000004</v>
      </c>
      <c r="L426" s="27"/>
      <c r="M426" s="27"/>
      <c r="N426" s="28"/>
      <c r="O426" s="28"/>
      <c r="P426" s="28"/>
    </row>
    <row r="427" spans="1:16" ht="18">
      <c r="A427" s="22">
        <v>422</v>
      </c>
      <c r="B427" s="23" t="s">
        <v>105</v>
      </c>
      <c r="C427" s="23" t="s">
        <v>198</v>
      </c>
      <c r="D427" s="24">
        <v>1865991.9007999999</v>
      </c>
      <c r="E427" s="24">
        <v>1851708.7937</v>
      </c>
      <c r="F427" s="25">
        <f t="shared" si="6"/>
        <v>3717700.6945000002</v>
      </c>
      <c r="L427" s="27"/>
      <c r="M427" s="27"/>
      <c r="N427" s="28"/>
      <c r="O427" s="28"/>
      <c r="P427" s="28"/>
    </row>
    <row r="428" spans="1:16" ht="18">
      <c r="A428" s="22">
        <v>423</v>
      </c>
      <c r="B428" s="23" t="s">
        <v>105</v>
      </c>
      <c r="C428" s="23" t="s">
        <v>200</v>
      </c>
      <c r="D428" s="24">
        <v>2102180.3895</v>
      </c>
      <c r="E428" s="24">
        <v>2086089.3938</v>
      </c>
      <c r="F428" s="25">
        <f t="shared" si="6"/>
        <v>4188269.7832999998</v>
      </c>
      <c r="L428" s="27"/>
      <c r="M428" s="27"/>
      <c r="N428" s="28"/>
      <c r="O428" s="28"/>
      <c r="P428" s="28"/>
    </row>
    <row r="429" spans="1:16" ht="18">
      <c r="A429" s="22">
        <v>424</v>
      </c>
      <c r="B429" s="23" t="s">
        <v>105</v>
      </c>
      <c r="C429" s="23" t="s">
        <v>202</v>
      </c>
      <c r="D429" s="24">
        <v>2170051.7568999999</v>
      </c>
      <c r="E429" s="24">
        <v>2153441.2445</v>
      </c>
      <c r="F429" s="25">
        <f t="shared" si="6"/>
        <v>4323493.0014000004</v>
      </c>
      <c r="L429" s="27"/>
      <c r="M429" s="27"/>
      <c r="N429" s="28"/>
      <c r="O429" s="28"/>
      <c r="P429" s="28"/>
    </row>
    <row r="430" spans="1:16" ht="18">
      <c r="A430" s="22">
        <v>425</v>
      </c>
      <c r="B430" s="23" t="s">
        <v>105</v>
      </c>
      <c r="C430" s="23" t="s">
        <v>204</v>
      </c>
      <c r="D430" s="24">
        <v>2077336.1528</v>
      </c>
      <c r="E430" s="24">
        <v>2061435.3256000001</v>
      </c>
      <c r="F430" s="25">
        <f t="shared" si="6"/>
        <v>4138771.4783999999</v>
      </c>
      <c r="L430" s="27"/>
      <c r="M430" s="27"/>
      <c r="N430" s="28"/>
      <c r="O430" s="28"/>
      <c r="P430" s="28"/>
    </row>
    <row r="431" spans="1:16" ht="18">
      <c r="A431" s="22">
        <v>426</v>
      </c>
      <c r="B431" s="23" t="s">
        <v>105</v>
      </c>
      <c r="C431" s="23" t="s">
        <v>206</v>
      </c>
      <c r="D431" s="24">
        <v>2278036.0323999999</v>
      </c>
      <c r="E431" s="24">
        <v>2260598.9616999999</v>
      </c>
      <c r="F431" s="25">
        <f t="shared" si="6"/>
        <v>4538634.9940999998</v>
      </c>
      <c r="L431" s="27"/>
      <c r="M431" s="27"/>
      <c r="N431" s="28"/>
      <c r="O431" s="28"/>
      <c r="P431" s="28"/>
    </row>
    <row r="432" spans="1:16" ht="18">
      <c r="A432" s="22">
        <v>427</v>
      </c>
      <c r="B432" s="23" t="s">
        <v>105</v>
      </c>
      <c r="C432" s="23" t="s">
        <v>208</v>
      </c>
      <c r="D432" s="24">
        <v>1814051.3303</v>
      </c>
      <c r="E432" s="24">
        <v>1800165.7986999999</v>
      </c>
      <c r="F432" s="25">
        <f t="shared" si="6"/>
        <v>3614217.1290000002</v>
      </c>
      <c r="L432" s="27"/>
      <c r="M432" s="27"/>
      <c r="N432" s="28"/>
      <c r="O432" s="28"/>
      <c r="P432" s="28"/>
    </row>
    <row r="433" spans="1:16" ht="18">
      <c r="A433" s="22">
        <v>428</v>
      </c>
      <c r="B433" s="23" t="s">
        <v>105</v>
      </c>
      <c r="C433" s="23" t="s">
        <v>105</v>
      </c>
      <c r="D433" s="24">
        <v>2498428.1135999998</v>
      </c>
      <c r="E433" s="24">
        <v>2479304.0668000001</v>
      </c>
      <c r="F433" s="25">
        <f t="shared" si="6"/>
        <v>4977732.1804</v>
      </c>
      <c r="L433" s="27"/>
      <c r="M433" s="27"/>
      <c r="N433" s="28"/>
      <c r="O433" s="28"/>
      <c r="P433" s="28"/>
    </row>
    <row r="434" spans="1:16" ht="18">
      <c r="A434" s="22">
        <v>429</v>
      </c>
      <c r="B434" s="23" t="s">
        <v>105</v>
      </c>
      <c r="C434" s="23" t="s">
        <v>212</v>
      </c>
      <c r="D434" s="24">
        <v>1758001.4083</v>
      </c>
      <c r="E434" s="24">
        <v>1744544.9069000001</v>
      </c>
      <c r="F434" s="25">
        <f t="shared" si="6"/>
        <v>3502546.3152000001</v>
      </c>
      <c r="L434" s="27"/>
      <c r="M434" s="27"/>
      <c r="N434" s="28"/>
      <c r="O434" s="28"/>
      <c r="P434" s="28"/>
    </row>
    <row r="435" spans="1:16" ht="18">
      <c r="A435" s="22">
        <v>430</v>
      </c>
      <c r="B435" s="23" t="s">
        <v>105</v>
      </c>
      <c r="C435" s="23" t="s">
        <v>214</v>
      </c>
      <c r="D435" s="24">
        <v>1660845.3059</v>
      </c>
      <c r="E435" s="24">
        <v>1648132.4793</v>
      </c>
      <c r="F435" s="25">
        <f t="shared" si="6"/>
        <v>3308977.7851999998</v>
      </c>
      <c r="L435" s="27"/>
      <c r="M435" s="27"/>
      <c r="N435" s="28"/>
      <c r="O435" s="28"/>
      <c r="P435" s="28"/>
    </row>
    <row r="436" spans="1:16" ht="18">
      <c r="A436" s="22">
        <v>431</v>
      </c>
      <c r="B436" s="23" t="s">
        <v>105</v>
      </c>
      <c r="C436" s="23" t="s">
        <v>216</v>
      </c>
      <c r="D436" s="24">
        <v>2020393.4203999999</v>
      </c>
      <c r="E436" s="24">
        <v>2004928.4574</v>
      </c>
      <c r="F436" s="25">
        <f t="shared" si="6"/>
        <v>4025321.8777999999</v>
      </c>
      <c r="L436" s="27"/>
      <c r="M436" s="27"/>
      <c r="N436" s="28"/>
      <c r="O436" s="28"/>
      <c r="P436" s="28"/>
    </row>
    <row r="437" spans="1:16" ht="18">
      <c r="A437" s="22">
        <v>432</v>
      </c>
      <c r="B437" s="23" t="s">
        <v>105</v>
      </c>
      <c r="C437" s="23" t="s">
        <v>218</v>
      </c>
      <c r="D437" s="24">
        <v>2010534.068</v>
      </c>
      <c r="E437" s="24">
        <v>1995144.5728</v>
      </c>
      <c r="F437" s="25">
        <f t="shared" si="6"/>
        <v>4005678.6408000002</v>
      </c>
      <c r="L437" s="27"/>
      <c r="M437" s="27"/>
      <c r="N437" s="28"/>
      <c r="O437" s="28"/>
      <c r="P437" s="28"/>
    </row>
    <row r="438" spans="1:16" ht="18">
      <c r="A438" s="22">
        <v>433</v>
      </c>
      <c r="B438" s="23" t="s">
        <v>105</v>
      </c>
      <c r="C438" s="23" t="s">
        <v>220</v>
      </c>
      <c r="D438" s="24">
        <v>1907136.0488</v>
      </c>
      <c r="E438" s="24">
        <v>1892538.0066</v>
      </c>
      <c r="F438" s="25">
        <f t="shared" si="6"/>
        <v>3799674.0554</v>
      </c>
      <c r="L438" s="27"/>
      <c r="M438" s="27"/>
      <c r="N438" s="28"/>
      <c r="O438" s="28"/>
      <c r="P438" s="28"/>
    </row>
    <row r="439" spans="1:16" ht="18">
      <c r="A439" s="22">
        <v>434</v>
      </c>
      <c r="B439" s="23" t="s">
        <v>105</v>
      </c>
      <c r="C439" s="23" t="s">
        <v>222</v>
      </c>
      <c r="D439" s="24">
        <v>1947190.2409999999</v>
      </c>
      <c r="E439" s="24">
        <v>1932285.6066999999</v>
      </c>
      <c r="F439" s="25">
        <f t="shared" si="6"/>
        <v>3879475.8476999998</v>
      </c>
      <c r="L439" s="27"/>
      <c r="M439" s="27"/>
      <c r="N439" s="28"/>
      <c r="O439" s="28"/>
      <c r="P439" s="28"/>
    </row>
    <row r="440" spans="1:16" ht="18">
      <c r="A440" s="22">
        <v>435</v>
      </c>
      <c r="B440" s="23" t="s">
        <v>105</v>
      </c>
      <c r="C440" s="23" t="s">
        <v>224</v>
      </c>
      <c r="D440" s="24">
        <v>1640146.7326</v>
      </c>
      <c r="E440" s="24">
        <v>1627592.3418000001</v>
      </c>
      <c r="F440" s="25">
        <f t="shared" si="6"/>
        <v>3267739.0743999998</v>
      </c>
      <c r="L440" s="27"/>
      <c r="M440" s="27"/>
      <c r="N440" s="28"/>
      <c r="O440" s="28"/>
      <c r="P440" s="28"/>
    </row>
    <row r="441" spans="1:16" ht="18">
      <c r="A441" s="22">
        <v>436</v>
      </c>
      <c r="B441" s="23" t="s">
        <v>105</v>
      </c>
      <c r="C441" s="23" t="s">
        <v>226</v>
      </c>
      <c r="D441" s="24">
        <v>1962539.3334999999</v>
      </c>
      <c r="E441" s="24">
        <v>1947517.2106999999</v>
      </c>
      <c r="F441" s="25">
        <f t="shared" si="6"/>
        <v>3910056.5441999999</v>
      </c>
      <c r="L441" s="27"/>
      <c r="M441" s="27"/>
      <c r="N441" s="28"/>
      <c r="O441" s="28"/>
      <c r="P441" s="28"/>
    </row>
    <row r="442" spans="1:16" ht="18">
      <c r="A442" s="22">
        <v>437</v>
      </c>
      <c r="B442" s="23" t="s">
        <v>105</v>
      </c>
      <c r="C442" s="23" t="s">
        <v>228</v>
      </c>
      <c r="D442" s="24">
        <v>1770328.6024</v>
      </c>
      <c r="E442" s="24">
        <v>1756777.7434</v>
      </c>
      <c r="F442" s="25">
        <f t="shared" si="6"/>
        <v>3527106.3457999998</v>
      </c>
      <c r="L442" s="27"/>
      <c r="M442" s="27"/>
      <c r="N442" s="28"/>
      <c r="O442" s="28"/>
      <c r="P442" s="28"/>
    </row>
    <row r="443" spans="1:16" ht="18">
      <c r="A443" s="22">
        <v>438</v>
      </c>
      <c r="B443" s="23" t="s">
        <v>105</v>
      </c>
      <c r="C443" s="23" t="s">
        <v>230</v>
      </c>
      <c r="D443" s="24">
        <v>1834215.6213</v>
      </c>
      <c r="E443" s="24">
        <v>1820175.7435000001</v>
      </c>
      <c r="F443" s="25">
        <f t="shared" si="6"/>
        <v>3654391.3648000001</v>
      </c>
      <c r="L443" s="27"/>
      <c r="M443" s="27"/>
      <c r="N443" s="28"/>
      <c r="O443" s="28"/>
      <c r="P443" s="28"/>
    </row>
    <row r="444" spans="1:16" ht="18">
      <c r="A444" s="22">
        <v>439</v>
      </c>
      <c r="B444" s="23" t="s">
        <v>105</v>
      </c>
      <c r="C444" s="23" t="s">
        <v>232</v>
      </c>
      <c r="D444" s="24">
        <v>1968075.7080000001</v>
      </c>
      <c r="E444" s="24">
        <v>1953011.2072999999</v>
      </c>
      <c r="F444" s="25">
        <f t="shared" si="6"/>
        <v>3921086.9153</v>
      </c>
      <c r="L444" s="27"/>
      <c r="M444" s="27"/>
      <c r="N444" s="28"/>
      <c r="O444" s="28"/>
      <c r="P444" s="28"/>
    </row>
    <row r="445" spans="1:16" ht="18">
      <c r="A445" s="22">
        <v>440</v>
      </c>
      <c r="B445" s="23" t="s">
        <v>105</v>
      </c>
      <c r="C445" s="23" t="s">
        <v>234</v>
      </c>
      <c r="D445" s="24">
        <v>1907436.0977</v>
      </c>
      <c r="E445" s="24">
        <v>1892835.7588</v>
      </c>
      <c r="F445" s="25">
        <f t="shared" si="6"/>
        <v>3800271.8565000002</v>
      </c>
      <c r="L445" s="27"/>
      <c r="M445" s="27"/>
      <c r="N445" s="28"/>
      <c r="O445" s="28"/>
      <c r="P445" s="28"/>
    </row>
    <row r="446" spans="1:16" ht="18">
      <c r="A446" s="22">
        <v>441</v>
      </c>
      <c r="B446" s="23" t="s">
        <v>105</v>
      </c>
      <c r="C446" s="23" t="s">
        <v>236</v>
      </c>
      <c r="D446" s="24">
        <v>1869443.8766000001</v>
      </c>
      <c r="E446" s="24">
        <v>1855134.3465</v>
      </c>
      <c r="F446" s="25">
        <f t="shared" si="6"/>
        <v>3724578.2231000001</v>
      </c>
      <c r="L446" s="27"/>
      <c r="M446" s="27"/>
      <c r="N446" s="28"/>
      <c r="O446" s="28"/>
      <c r="P446" s="28"/>
    </row>
    <row r="447" spans="1:16" ht="18">
      <c r="A447" s="22">
        <v>442</v>
      </c>
      <c r="B447" s="23" t="s">
        <v>106</v>
      </c>
      <c r="C447" s="23" t="s">
        <v>240</v>
      </c>
      <c r="D447" s="24">
        <v>1496796.1184</v>
      </c>
      <c r="E447" s="24">
        <v>1485338.9950999999</v>
      </c>
      <c r="F447" s="25">
        <f t="shared" si="6"/>
        <v>2982135.1135</v>
      </c>
      <c r="L447" s="27"/>
      <c r="M447" s="27"/>
      <c r="N447" s="28"/>
      <c r="O447" s="28"/>
      <c r="P447" s="28"/>
    </row>
    <row r="448" spans="1:16" ht="18">
      <c r="A448" s="22">
        <v>443</v>
      </c>
      <c r="B448" s="23" t="s">
        <v>106</v>
      </c>
      <c r="C448" s="23" t="s">
        <v>242</v>
      </c>
      <c r="D448" s="24">
        <v>2445705.5850999998</v>
      </c>
      <c r="E448" s="24">
        <v>2426985.0992999999</v>
      </c>
      <c r="F448" s="25">
        <f t="shared" si="6"/>
        <v>4872690.6843999997</v>
      </c>
      <c r="L448" s="27"/>
      <c r="M448" s="27"/>
      <c r="N448" s="28"/>
      <c r="O448" s="28"/>
      <c r="P448" s="28"/>
    </row>
    <row r="449" spans="1:16" ht="18">
      <c r="A449" s="22">
        <v>444</v>
      </c>
      <c r="B449" s="23" t="s">
        <v>106</v>
      </c>
      <c r="C449" s="23" t="s">
        <v>244</v>
      </c>
      <c r="D449" s="24">
        <v>2059997.648</v>
      </c>
      <c r="E449" s="24">
        <v>2044229.5371999999</v>
      </c>
      <c r="F449" s="25">
        <f t="shared" si="6"/>
        <v>4104227.1852000002</v>
      </c>
      <c r="L449" s="27"/>
      <c r="M449" s="27"/>
      <c r="N449" s="28"/>
      <c r="O449" s="28"/>
      <c r="P449" s="28"/>
    </row>
    <row r="450" spans="1:16" ht="18">
      <c r="A450" s="22">
        <v>445</v>
      </c>
      <c r="B450" s="23" t="s">
        <v>106</v>
      </c>
      <c r="C450" s="23" t="s">
        <v>246</v>
      </c>
      <c r="D450" s="24">
        <v>1700874.9754999999</v>
      </c>
      <c r="E450" s="24">
        <v>1687855.7445</v>
      </c>
      <c r="F450" s="25">
        <f t="shared" si="6"/>
        <v>3388730.72</v>
      </c>
      <c r="L450" s="27"/>
      <c r="M450" s="27"/>
      <c r="N450" s="28"/>
      <c r="O450" s="28"/>
      <c r="P450" s="28"/>
    </row>
    <row r="451" spans="1:16" ht="18">
      <c r="A451" s="22">
        <v>446</v>
      </c>
      <c r="B451" s="23" t="s">
        <v>106</v>
      </c>
      <c r="C451" s="23" t="s">
        <v>248</v>
      </c>
      <c r="D451" s="24">
        <v>2265233.9076999999</v>
      </c>
      <c r="E451" s="24">
        <v>2247894.83</v>
      </c>
      <c r="F451" s="25">
        <f t="shared" si="6"/>
        <v>4513128.7377000004</v>
      </c>
      <c r="L451" s="27"/>
      <c r="M451" s="27"/>
      <c r="N451" s="28"/>
      <c r="O451" s="28"/>
      <c r="P451" s="28"/>
    </row>
    <row r="452" spans="1:16" ht="18">
      <c r="A452" s="22">
        <v>447</v>
      </c>
      <c r="B452" s="23" t="s">
        <v>106</v>
      </c>
      <c r="C452" s="23" t="s">
        <v>250</v>
      </c>
      <c r="D452" s="24">
        <v>2771376.6564000002</v>
      </c>
      <c r="E452" s="24">
        <v>2750163.3437000001</v>
      </c>
      <c r="F452" s="25">
        <f t="shared" si="6"/>
        <v>5521540.0000999998</v>
      </c>
      <c r="L452" s="27"/>
      <c r="M452" s="27"/>
      <c r="N452" s="28"/>
      <c r="O452" s="28"/>
      <c r="P452" s="28"/>
    </row>
    <row r="453" spans="1:16" ht="18">
      <c r="A453" s="22">
        <v>448</v>
      </c>
      <c r="B453" s="23" t="s">
        <v>106</v>
      </c>
      <c r="C453" s="23" t="s">
        <v>252</v>
      </c>
      <c r="D453" s="24">
        <v>1888062.2234</v>
      </c>
      <c r="E453" s="24">
        <v>1873610.1805</v>
      </c>
      <c r="F453" s="25">
        <f t="shared" si="6"/>
        <v>3761672.4038999998</v>
      </c>
      <c r="L453" s="27"/>
      <c r="M453" s="27"/>
      <c r="N453" s="28"/>
      <c r="O453" s="28"/>
      <c r="P453" s="28"/>
    </row>
    <row r="454" spans="1:16" ht="18">
      <c r="A454" s="22">
        <v>449</v>
      </c>
      <c r="B454" s="23" t="s">
        <v>106</v>
      </c>
      <c r="C454" s="23" t="s">
        <v>254</v>
      </c>
      <c r="D454" s="24">
        <v>2005791.9012</v>
      </c>
      <c r="E454" s="24">
        <v>1990438.7046000001</v>
      </c>
      <c r="F454" s="25">
        <f t="shared" si="6"/>
        <v>3996230.6058</v>
      </c>
      <c r="L454" s="27"/>
      <c r="M454" s="27"/>
      <c r="N454" s="28"/>
      <c r="O454" s="28"/>
      <c r="P454" s="28"/>
    </row>
    <row r="455" spans="1:16" ht="36">
      <c r="A455" s="22">
        <v>450</v>
      </c>
      <c r="B455" s="23" t="s">
        <v>106</v>
      </c>
      <c r="C455" s="23" t="s">
        <v>256</v>
      </c>
      <c r="D455" s="24">
        <v>2491823.1704000002</v>
      </c>
      <c r="E455" s="24">
        <v>2472749.6806999999</v>
      </c>
      <c r="F455" s="25">
        <f t="shared" ref="F455:F518" si="7">D455+E455</f>
        <v>4964572.8510999996</v>
      </c>
      <c r="L455" s="27"/>
      <c r="M455" s="27"/>
      <c r="N455" s="28"/>
      <c r="O455" s="28"/>
      <c r="P455" s="28"/>
    </row>
    <row r="456" spans="1:16" ht="18">
      <c r="A456" s="22">
        <v>451</v>
      </c>
      <c r="B456" s="23" t="s">
        <v>106</v>
      </c>
      <c r="C456" s="23" t="s">
        <v>258</v>
      </c>
      <c r="D456" s="24">
        <v>1735074.8192</v>
      </c>
      <c r="E456" s="24">
        <v>1721793.8078999999</v>
      </c>
      <c r="F456" s="25">
        <f t="shared" si="7"/>
        <v>3456868.6271000002</v>
      </c>
      <c r="L456" s="27"/>
      <c r="M456" s="27"/>
      <c r="N456" s="28"/>
      <c r="O456" s="28"/>
      <c r="P456" s="28"/>
    </row>
    <row r="457" spans="1:16" ht="18">
      <c r="A457" s="22">
        <v>452</v>
      </c>
      <c r="B457" s="23" t="s">
        <v>106</v>
      </c>
      <c r="C457" s="23" t="s">
        <v>260</v>
      </c>
      <c r="D457" s="24">
        <v>1832691.8374999999</v>
      </c>
      <c r="E457" s="24">
        <v>1818663.6233999999</v>
      </c>
      <c r="F457" s="25">
        <f t="shared" si="7"/>
        <v>3651355.4608999998</v>
      </c>
      <c r="L457" s="27"/>
      <c r="M457" s="27"/>
      <c r="N457" s="28"/>
      <c r="O457" s="28"/>
      <c r="P457" s="28"/>
    </row>
    <row r="458" spans="1:16" ht="18">
      <c r="A458" s="22">
        <v>453</v>
      </c>
      <c r="B458" s="23" t="s">
        <v>106</v>
      </c>
      <c r="C458" s="23" t="s">
        <v>262</v>
      </c>
      <c r="D458" s="24">
        <v>2021857.4569000001</v>
      </c>
      <c r="E458" s="24">
        <v>2006381.2875000001</v>
      </c>
      <c r="F458" s="25">
        <f t="shared" si="7"/>
        <v>4028238.7444000002</v>
      </c>
      <c r="L458" s="27"/>
      <c r="M458" s="27"/>
      <c r="N458" s="28"/>
      <c r="O458" s="28"/>
      <c r="P458" s="28"/>
    </row>
    <row r="459" spans="1:16" ht="18">
      <c r="A459" s="22">
        <v>454</v>
      </c>
      <c r="B459" s="23" t="s">
        <v>106</v>
      </c>
      <c r="C459" s="23" t="s">
        <v>264</v>
      </c>
      <c r="D459" s="24">
        <v>1682627.0422</v>
      </c>
      <c r="E459" s="24">
        <v>1669747.4887999999</v>
      </c>
      <c r="F459" s="25">
        <f t="shared" si="7"/>
        <v>3352374.531</v>
      </c>
      <c r="L459" s="27"/>
      <c r="M459" s="27"/>
      <c r="N459" s="28"/>
      <c r="O459" s="28"/>
      <c r="P459" s="28"/>
    </row>
    <row r="460" spans="1:16" ht="18">
      <c r="A460" s="22">
        <v>455</v>
      </c>
      <c r="B460" s="23" t="s">
        <v>106</v>
      </c>
      <c r="C460" s="23" t="s">
        <v>266</v>
      </c>
      <c r="D460" s="24">
        <v>1930924.4957000001</v>
      </c>
      <c r="E460" s="24">
        <v>1916144.3663999999</v>
      </c>
      <c r="F460" s="25">
        <f t="shared" si="7"/>
        <v>3847068.8621</v>
      </c>
      <c r="L460" s="27"/>
      <c r="M460" s="27"/>
      <c r="N460" s="28"/>
      <c r="O460" s="28"/>
      <c r="P460" s="28"/>
    </row>
    <row r="461" spans="1:16" ht="18">
      <c r="A461" s="22">
        <v>456</v>
      </c>
      <c r="B461" s="23" t="s">
        <v>106</v>
      </c>
      <c r="C461" s="23" t="s">
        <v>268</v>
      </c>
      <c r="D461" s="24">
        <v>2233896.8062999998</v>
      </c>
      <c r="E461" s="24">
        <v>2216797.5962</v>
      </c>
      <c r="F461" s="25">
        <f t="shared" si="7"/>
        <v>4450694.4024999999</v>
      </c>
      <c r="L461" s="27"/>
      <c r="M461" s="27"/>
      <c r="N461" s="28"/>
      <c r="O461" s="28"/>
      <c r="P461" s="28"/>
    </row>
    <row r="462" spans="1:16" ht="18">
      <c r="A462" s="22">
        <v>457</v>
      </c>
      <c r="B462" s="23" t="s">
        <v>106</v>
      </c>
      <c r="C462" s="23" t="s">
        <v>270</v>
      </c>
      <c r="D462" s="24">
        <v>1789784.2492</v>
      </c>
      <c r="E462" s="24">
        <v>1776084.4683000001</v>
      </c>
      <c r="F462" s="25">
        <f t="shared" si="7"/>
        <v>3565868.7174999998</v>
      </c>
      <c r="L462" s="27"/>
      <c r="M462" s="27"/>
      <c r="N462" s="28"/>
      <c r="O462" s="28"/>
      <c r="P462" s="28"/>
    </row>
    <row r="463" spans="1:16" ht="18">
      <c r="A463" s="22">
        <v>458</v>
      </c>
      <c r="B463" s="23" t="s">
        <v>106</v>
      </c>
      <c r="C463" s="23" t="s">
        <v>272</v>
      </c>
      <c r="D463" s="24">
        <v>1763776.5641999999</v>
      </c>
      <c r="E463" s="24">
        <v>1750275.8574000001</v>
      </c>
      <c r="F463" s="25">
        <f t="shared" si="7"/>
        <v>3514052.4216</v>
      </c>
      <c r="L463" s="27"/>
      <c r="M463" s="27"/>
      <c r="N463" s="28"/>
      <c r="O463" s="28"/>
      <c r="P463" s="28"/>
    </row>
    <row r="464" spans="1:16" ht="18">
      <c r="A464" s="22">
        <v>459</v>
      </c>
      <c r="B464" s="23" t="s">
        <v>106</v>
      </c>
      <c r="C464" s="23" t="s">
        <v>275</v>
      </c>
      <c r="D464" s="24">
        <v>1830357.8901</v>
      </c>
      <c r="E464" s="24">
        <v>1816347.5411</v>
      </c>
      <c r="F464" s="25">
        <f t="shared" si="7"/>
        <v>3646705.4312</v>
      </c>
      <c r="L464" s="27"/>
      <c r="M464" s="27"/>
      <c r="N464" s="28"/>
      <c r="O464" s="28"/>
      <c r="P464" s="28"/>
    </row>
    <row r="465" spans="1:16" ht="18">
      <c r="A465" s="22">
        <v>460</v>
      </c>
      <c r="B465" s="23" t="s">
        <v>106</v>
      </c>
      <c r="C465" s="23" t="s">
        <v>277</v>
      </c>
      <c r="D465" s="24">
        <v>2214488.1839000001</v>
      </c>
      <c r="E465" s="24">
        <v>2197537.5358000002</v>
      </c>
      <c r="F465" s="25">
        <f t="shared" si="7"/>
        <v>4412025.7197000002</v>
      </c>
      <c r="L465" s="27"/>
      <c r="M465" s="27"/>
      <c r="N465" s="28"/>
      <c r="O465" s="28"/>
      <c r="P465" s="28"/>
    </row>
    <row r="466" spans="1:16" ht="18">
      <c r="A466" s="22">
        <v>461</v>
      </c>
      <c r="B466" s="23" t="s">
        <v>106</v>
      </c>
      <c r="C466" s="23" t="s">
        <v>279</v>
      </c>
      <c r="D466" s="24">
        <v>1701681.0725</v>
      </c>
      <c r="E466" s="24">
        <v>1688655.6714000001</v>
      </c>
      <c r="F466" s="25">
        <f t="shared" si="7"/>
        <v>3390336.7439000001</v>
      </c>
      <c r="L466" s="27"/>
      <c r="M466" s="27"/>
      <c r="N466" s="28"/>
      <c r="O466" s="28"/>
      <c r="P466" s="28"/>
    </row>
    <row r="467" spans="1:16" ht="18">
      <c r="A467" s="22">
        <v>462</v>
      </c>
      <c r="B467" s="23" t="s">
        <v>106</v>
      </c>
      <c r="C467" s="23" t="s">
        <v>281</v>
      </c>
      <c r="D467" s="24">
        <v>2032569.3282000001</v>
      </c>
      <c r="E467" s="24">
        <v>2017011.1654999999</v>
      </c>
      <c r="F467" s="25">
        <f t="shared" si="7"/>
        <v>4049580.4937</v>
      </c>
      <c r="L467" s="27"/>
      <c r="M467" s="27"/>
      <c r="N467" s="28"/>
      <c r="O467" s="28"/>
      <c r="P467" s="28"/>
    </row>
    <row r="468" spans="1:16" ht="18">
      <c r="A468" s="22">
        <v>463</v>
      </c>
      <c r="B468" s="23" t="s">
        <v>107</v>
      </c>
      <c r="C468" s="23" t="s">
        <v>285</v>
      </c>
      <c r="D468" s="24">
        <v>2171075.8280000002</v>
      </c>
      <c r="E468" s="24">
        <v>2154457.4767999998</v>
      </c>
      <c r="F468" s="25">
        <f t="shared" si="7"/>
        <v>4325533.3048</v>
      </c>
      <c r="L468" s="27"/>
      <c r="M468" s="27"/>
      <c r="N468" s="28"/>
      <c r="O468" s="28"/>
      <c r="P468" s="28"/>
    </row>
    <row r="469" spans="1:16" ht="18">
      <c r="A469" s="22">
        <v>464</v>
      </c>
      <c r="B469" s="23" t="s">
        <v>107</v>
      </c>
      <c r="C469" s="23" t="s">
        <v>287</v>
      </c>
      <c r="D469" s="24">
        <v>1919720.9685</v>
      </c>
      <c r="E469" s="24">
        <v>1905026.5959000001</v>
      </c>
      <c r="F469" s="25">
        <f t="shared" si="7"/>
        <v>3824747.5644</v>
      </c>
      <c r="L469" s="27"/>
      <c r="M469" s="27"/>
      <c r="N469" s="28"/>
      <c r="O469" s="28"/>
      <c r="P469" s="28"/>
    </row>
    <row r="470" spans="1:16" ht="18">
      <c r="A470" s="22">
        <v>465</v>
      </c>
      <c r="B470" s="23" t="s">
        <v>107</v>
      </c>
      <c r="C470" s="23" t="s">
        <v>289</v>
      </c>
      <c r="D470" s="24">
        <v>2422780.8955999999</v>
      </c>
      <c r="E470" s="24">
        <v>2404235.8853000002</v>
      </c>
      <c r="F470" s="25">
        <f t="shared" si="7"/>
        <v>4827016.7808999997</v>
      </c>
      <c r="L470" s="27"/>
      <c r="M470" s="27"/>
      <c r="N470" s="28"/>
      <c r="O470" s="28"/>
      <c r="P470" s="28"/>
    </row>
    <row r="471" spans="1:16" ht="18">
      <c r="A471" s="22">
        <v>466</v>
      </c>
      <c r="B471" s="23" t="s">
        <v>107</v>
      </c>
      <c r="C471" s="23" t="s">
        <v>291</v>
      </c>
      <c r="D471" s="24">
        <v>1918333.0996999999</v>
      </c>
      <c r="E471" s="24">
        <v>1903649.3504000001</v>
      </c>
      <c r="F471" s="25">
        <f t="shared" si="7"/>
        <v>3821982.4501</v>
      </c>
      <c r="L471" s="27"/>
      <c r="M471" s="27"/>
      <c r="N471" s="28"/>
      <c r="O471" s="28"/>
      <c r="P471" s="28"/>
    </row>
    <row r="472" spans="1:16" ht="18">
      <c r="A472" s="22">
        <v>467</v>
      </c>
      <c r="B472" s="23" t="s">
        <v>107</v>
      </c>
      <c r="C472" s="23" t="s">
        <v>293</v>
      </c>
      <c r="D472" s="24">
        <v>2622957.1974999998</v>
      </c>
      <c r="E472" s="24">
        <v>2602879.9514000001</v>
      </c>
      <c r="F472" s="25">
        <f t="shared" si="7"/>
        <v>5225837.1489000004</v>
      </c>
      <c r="L472" s="27"/>
      <c r="M472" s="27"/>
      <c r="N472" s="28"/>
      <c r="O472" s="28"/>
      <c r="P472" s="28"/>
    </row>
    <row r="473" spans="1:16" ht="18">
      <c r="A473" s="22">
        <v>468</v>
      </c>
      <c r="B473" s="23" t="s">
        <v>107</v>
      </c>
      <c r="C473" s="23" t="s">
        <v>295</v>
      </c>
      <c r="D473" s="24">
        <v>2039368.4173999999</v>
      </c>
      <c r="E473" s="24">
        <v>2023758.2116</v>
      </c>
      <c r="F473" s="25">
        <f t="shared" si="7"/>
        <v>4063126.6290000002</v>
      </c>
      <c r="L473" s="27"/>
      <c r="M473" s="27"/>
      <c r="N473" s="28"/>
      <c r="O473" s="28"/>
      <c r="P473" s="28"/>
    </row>
    <row r="474" spans="1:16" ht="18">
      <c r="A474" s="22">
        <v>469</v>
      </c>
      <c r="B474" s="23" t="s">
        <v>107</v>
      </c>
      <c r="C474" s="23" t="s">
        <v>297</v>
      </c>
      <c r="D474" s="24">
        <v>1711215.3115999999</v>
      </c>
      <c r="E474" s="24">
        <v>1698116.9312</v>
      </c>
      <c r="F474" s="25">
        <f t="shared" si="7"/>
        <v>3409332.2428000001</v>
      </c>
      <c r="L474" s="27"/>
      <c r="M474" s="27"/>
      <c r="N474" s="28"/>
      <c r="O474" s="28"/>
      <c r="P474" s="28"/>
    </row>
    <row r="475" spans="1:16" ht="18">
      <c r="A475" s="22">
        <v>470</v>
      </c>
      <c r="B475" s="23" t="s">
        <v>107</v>
      </c>
      <c r="C475" s="23" t="s">
        <v>299</v>
      </c>
      <c r="D475" s="24">
        <v>2005204.9191000001</v>
      </c>
      <c r="E475" s="24">
        <v>1989856.2154000001</v>
      </c>
      <c r="F475" s="25">
        <f t="shared" si="7"/>
        <v>3995061.1345000002</v>
      </c>
      <c r="L475" s="27"/>
      <c r="M475" s="27"/>
      <c r="N475" s="28"/>
      <c r="O475" s="28"/>
      <c r="P475" s="28"/>
    </row>
    <row r="476" spans="1:16" ht="18">
      <c r="A476" s="22">
        <v>471</v>
      </c>
      <c r="B476" s="23" t="s">
        <v>107</v>
      </c>
      <c r="C476" s="23" t="s">
        <v>301</v>
      </c>
      <c r="D476" s="24">
        <v>1966512.2501999999</v>
      </c>
      <c r="E476" s="24">
        <v>1951459.7169000001</v>
      </c>
      <c r="F476" s="25">
        <f t="shared" si="7"/>
        <v>3917971.9671</v>
      </c>
      <c r="L476" s="27"/>
      <c r="M476" s="27"/>
      <c r="N476" s="28"/>
      <c r="O476" s="28"/>
      <c r="P476" s="28"/>
    </row>
    <row r="477" spans="1:16" ht="18">
      <c r="A477" s="22">
        <v>472</v>
      </c>
      <c r="B477" s="23" t="s">
        <v>107</v>
      </c>
      <c r="C477" s="23" t="s">
        <v>303</v>
      </c>
      <c r="D477" s="24">
        <v>2079049.6055999999</v>
      </c>
      <c r="E477" s="24">
        <v>2063135.6628</v>
      </c>
      <c r="F477" s="25">
        <f t="shared" si="7"/>
        <v>4142185.2683999999</v>
      </c>
      <c r="L477" s="27"/>
      <c r="M477" s="27"/>
      <c r="N477" s="28"/>
      <c r="O477" s="28"/>
      <c r="P477" s="28"/>
    </row>
    <row r="478" spans="1:16" ht="18">
      <c r="A478" s="22">
        <v>473</v>
      </c>
      <c r="B478" s="23" t="s">
        <v>107</v>
      </c>
      <c r="C478" s="23" t="s">
        <v>107</v>
      </c>
      <c r="D478" s="24">
        <v>1830163.7139000001</v>
      </c>
      <c r="E478" s="24">
        <v>1816154.8511999999</v>
      </c>
      <c r="F478" s="25">
        <f t="shared" si="7"/>
        <v>3646318.5650999998</v>
      </c>
      <c r="L478" s="27"/>
      <c r="M478" s="27"/>
      <c r="N478" s="28"/>
      <c r="O478" s="28"/>
      <c r="P478" s="28"/>
    </row>
    <row r="479" spans="1:16" ht="18">
      <c r="A479" s="22">
        <v>474</v>
      </c>
      <c r="B479" s="23" t="s">
        <v>107</v>
      </c>
      <c r="C479" s="23" t="s">
        <v>306</v>
      </c>
      <c r="D479" s="24">
        <v>2336583.3372999998</v>
      </c>
      <c r="E479" s="24">
        <v>2318698.1201999998</v>
      </c>
      <c r="F479" s="25">
        <f t="shared" si="7"/>
        <v>4655281.4574999996</v>
      </c>
      <c r="L479" s="27"/>
      <c r="M479" s="27"/>
      <c r="N479" s="28"/>
      <c r="O479" s="28"/>
      <c r="P479" s="28"/>
    </row>
    <row r="480" spans="1:16" ht="18">
      <c r="A480" s="22">
        <v>475</v>
      </c>
      <c r="B480" s="23" t="s">
        <v>107</v>
      </c>
      <c r="C480" s="23" t="s">
        <v>308</v>
      </c>
      <c r="D480" s="24">
        <v>1542284.4535000001</v>
      </c>
      <c r="E480" s="24">
        <v>1530479.1428</v>
      </c>
      <c r="F480" s="25">
        <f t="shared" si="7"/>
        <v>3072763.5962999999</v>
      </c>
      <c r="L480" s="27"/>
      <c r="M480" s="27"/>
      <c r="N480" s="28"/>
      <c r="O480" s="28"/>
      <c r="P480" s="28"/>
    </row>
    <row r="481" spans="1:16" ht="18">
      <c r="A481" s="22">
        <v>476</v>
      </c>
      <c r="B481" s="23" t="s">
        <v>107</v>
      </c>
      <c r="C481" s="23" t="s">
        <v>310</v>
      </c>
      <c r="D481" s="24">
        <v>2242250.0202000001</v>
      </c>
      <c r="E481" s="24">
        <v>2225086.8709999998</v>
      </c>
      <c r="F481" s="25">
        <f t="shared" si="7"/>
        <v>4467336.8912000004</v>
      </c>
      <c r="L481" s="27"/>
      <c r="M481" s="27"/>
      <c r="N481" s="28"/>
      <c r="O481" s="28"/>
      <c r="P481" s="28"/>
    </row>
    <row r="482" spans="1:16" ht="36">
      <c r="A482" s="22">
        <v>477</v>
      </c>
      <c r="B482" s="23" t="s">
        <v>107</v>
      </c>
      <c r="C482" s="23" t="s">
        <v>312</v>
      </c>
      <c r="D482" s="24">
        <v>1497285.7038</v>
      </c>
      <c r="E482" s="24">
        <v>1485824.8329</v>
      </c>
      <c r="F482" s="25">
        <f t="shared" si="7"/>
        <v>2983110.5367000001</v>
      </c>
      <c r="L482" s="27"/>
      <c r="M482" s="27"/>
      <c r="N482" s="28"/>
      <c r="O482" s="28"/>
      <c r="P482" s="28"/>
    </row>
    <row r="483" spans="1:16" ht="18">
      <c r="A483" s="22">
        <v>478</v>
      </c>
      <c r="B483" s="23" t="s">
        <v>107</v>
      </c>
      <c r="C483" s="23" t="s">
        <v>314</v>
      </c>
      <c r="D483" s="24">
        <v>2170723.0356000001</v>
      </c>
      <c r="E483" s="24">
        <v>2154107.3848000001</v>
      </c>
      <c r="F483" s="25">
        <f t="shared" si="7"/>
        <v>4324830.4204000002</v>
      </c>
      <c r="L483" s="27"/>
      <c r="M483" s="27"/>
      <c r="N483" s="28"/>
      <c r="O483" s="28"/>
      <c r="P483" s="28"/>
    </row>
    <row r="484" spans="1:16" ht="18">
      <c r="A484" s="22">
        <v>479</v>
      </c>
      <c r="B484" s="23" t="s">
        <v>107</v>
      </c>
      <c r="C484" s="23" t="s">
        <v>316</v>
      </c>
      <c r="D484" s="24">
        <v>2714840.8446</v>
      </c>
      <c r="E484" s="24">
        <v>2694060.2814000002</v>
      </c>
      <c r="F484" s="25">
        <f t="shared" si="7"/>
        <v>5408901.1260000002</v>
      </c>
      <c r="L484" s="27"/>
      <c r="M484" s="27"/>
      <c r="N484" s="28"/>
      <c r="O484" s="28"/>
      <c r="P484" s="28"/>
    </row>
    <row r="485" spans="1:16" ht="18">
      <c r="A485" s="22">
        <v>480</v>
      </c>
      <c r="B485" s="23" t="s">
        <v>107</v>
      </c>
      <c r="C485" s="23" t="s">
        <v>319</v>
      </c>
      <c r="D485" s="24">
        <v>2050726.9975999999</v>
      </c>
      <c r="E485" s="24">
        <v>2035029.8484</v>
      </c>
      <c r="F485" s="25">
        <f t="shared" si="7"/>
        <v>4085756.8459999999</v>
      </c>
      <c r="L485" s="27"/>
      <c r="M485" s="27"/>
      <c r="N485" s="28"/>
      <c r="O485" s="28"/>
      <c r="P485" s="28"/>
    </row>
    <row r="486" spans="1:16" ht="18">
      <c r="A486" s="22">
        <v>481</v>
      </c>
      <c r="B486" s="23" t="s">
        <v>107</v>
      </c>
      <c r="C486" s="23" t="s">
        <v>320</v>
      </c>
      <c r="D486" s="24">
        <v>1941722.5399</v>
      </c>
      <c r="E486" s="24">
        <v>1926859.7578</v>
      </c>
      <c r="F486" s="25">
        <f t="shared" si="7"/>
        <v>3868582.2977</v>
      </c>
      <c r="L486" s="27"/>
      <c r="M486" s="27"/>
      <c r="N486" s="28"/>
      <c r="O486" s="28"/>
      <c r="P486" s="28"/>
    </row>
    <row r="487" spans="1:16" ht="18">
      <c r="A487" s="22">
        <v>482</v>
      </c>
      <c r="B487" s="23" t="s">
        <v>107</v>
      </c>
      <c r="C487" s="23" t="s">
        <v>322</v>
      </c>
      <c r="D487" s="24">
        <v>2081996.0083000001</v>
      </c>
      <c r="E487" s="24">
        <v>2066059.5125</v>
      </c>
      <c r="F487" s="25">
        <f t="shared" si="7"/>
        <v>4148055.5208000001</v>
      </c>
      <c r="L487" s="27"/>
      <c r="M487" s="27"/>
      <c r="N487" s="28"/>
      <c r="O487" s="28"/>
      <c r="P487" s="28"/>
    </row>
    <row r="488" spans="1:16" ht="18">
      <c r="A488" s="22">
        <v>483</v>
      </c>
      <c r="B488" s="23" t="s">
        <v>107</v>
      </c>
      <c r="C488" s="23" t="s">
        <v>324</v>
      </c>
      <c r="D488" s="24">
        <v>2037161.1891000001</v>
      </c>
      <c r="E488" s="24">
        <v>2021567.8784</v>
      </c>
      <c r="F488" s="25">
        <f t="shared" si="7"/>
        <v>4058729.0674999999</v>
      </c>
      <c r="L488" s="27"/>
      <c r="M488" s="27"/>
      <c r="N488" s="28"/>
      <c r="O488" s="28"/>
      <c r="P488" s="28"/>
    </row>
    <row r="489" spans="1:16" ht="18">
      <c r="A489" s="22">
        <v>484</v>
      </c>
      <c r="B489" s="23" t="s">
        <v>108</v>
      </c>
      <c r="C489" s="23" t="s">
        <v>328</v>
      </c>
      <c r="D489" s="24">
        <v>1759399.3648000001</v>
      </c>
      <c r="E489" s="24">
        <v>1745932.1629000001</v>
      </c>
      <c r="F489" s="25">
        <f t="shared" si="7"/>
        <v>3505331.5277</v>
      </c>
      <c r="L489" s="27"/>
      <c r="M489" s="27"/>
      <c r="N489" s="28"/>
      <c r="O489" s="28"/>
      <c r="P489" s="28"/>
    </row>
    <row r="490" spans="1:16" ht="18">
      <c r="A490" s="22">
        <v>485</v>
      </c>
      <c r="B490" s="23" t="s">
        <v>108</v>
      </c>
      <c r="C490" s="23" t="s">
        <v>330</v>
      </c>
      <c r="D490" s="24">
        <v>2893230.2604</v>
      </c>
      <c r="E490" s="24">
        <v>2871084.2277000002</v>
      </c>
      <c r="F490" s="25">
        <f t="shared" si="7"/>
        <v>5764314.4880999997</v>
      </c>
      <c r="L490" s="27"/>
      <c r="M490" s="27"/>
      <c r="N490" s="28"/>
      <c r="O490" s="28"/>
      <c r="P490" s="28"/>
    </row>
    <row r="491" spans="1:16" ht="18">
      <c r="A491" s="22">
        <v>486</v>
      </c>
      <c r="B491" s="23" t="s">
        <v>108</v>
      </c>
      <c r="C491" s="23" t="s">
        <v>332</v>
      </c>
      <c r="D491" s="24">
        <v>2217479.3840999999</v>
      </c>
      <c r="E491" s="24">
        <v>2200505.8401000001</v>
      </c>
      <c r="F491" s="25">
        <f t="shared" si="7"/>
        <v>4417985.2242000001</v>
      </c>
      <c r="L491" s="27"/>
      <c r="M491" s="27"/>
      <c r="N491" s="28"/>
      <c r="O491" s="28"/>
      <c r="P491" s="28"/>
    </row>
    <row r="492" spans="1:16" ht="18">
      <c r="A492" s="22">
        <v>487</v>
      </c>
      <c r="B492" s="23" t="s">
        <v>108</v>
      </c>
      <c r="C492" s="23" t="s">
        <v>98</v>
      </c>
      <c r="D492" s="24">
        <v>1350395.6140999999</v>
      </c>
      <c r="E492" s="24">
        <v>1340059.1033999999</v>
      </c>
      <c r="F492" s="25">
        <f t="shared" si="7"/>
        <v>2690454.7174999998</v>
      </c>
      <c r="L492" s="27"/>
      <c r="M492" s="27"/>
      <c r="N492" s="28"/>
      <c r="O492" s="28"/>
      <c r="P492" s="28"/>
    </row>
    <row r="493" spans="1:16" ht="18">
      <c r="A493" s="22">
        <v>488</v>
      </c>
      <c r="B493" s="23" t="s">
        <v>108</v>
      </c>
      <c r="C493" s="23" t="s">
        <v>335</v>
      </c>
      <c r="D493" s="24">
        <v>2343077.3152999999</v>
      </c>
      <c r="E493" s="24">
        <v>2325142.3905000002</v>
      </c>
      <c r="F493" s="25">
        <f t="shared" si="7"/>
        <v>4668219.7057999996</v>
      </c>
      <c r="L493" s="27"/>
      <c r="M493" s="27"/>
      <c r="N493" s="28"/>
      <c r="O493" s="28"/>
      <c r="P493" s="28"/>
    </row>
    <row r="494" spans="1:16" ht="18">
      <c r="A494" s="22">
        <v>489</v>
      </c>
      <c r="B494" s="23" t="s">
        <v>108</v>
      </c>
      <c r="C494" s="23" t="s">
        <v>337</v>
      </c>
      <c r="D494" s="24">
        <v>2013845.1528</v>
      </c>
      <c r="E494" s="24">
        <v>1998430.3130999999</v>
      </c>
      <c r="F494" s="25">
        <f t="shared" si="7"/>
        <v>4012275.4659000002</v>
      </c>
      <c r="L494" s="27"/>
      <c r="M494" s="27"/>
      <c r="N494" s="28"/>
      <c r="O494" s="28"/>
      <c r="P494" s="28"/>
    </row>
    <row r="495" spans="1:16" ht="18">
      <c r="A495" s="22">
        <v>490</v>
      </c>
      <c r="B495" s="23" t="s">
        <v>108</v>
      </c>
      <c r="C495" s="23" t="s">
        <v>339</v>
      </c>
      <c r="D495" s="24">
        <v>2035548.8025</v>
      </c>
      <c r="E495" s="24">
        <v>2019967.8337000001</v>
      </c>
      <c r="F495" s="25">
        <f t="shared" si="7"/>
        <v>4055516.6362000001</v>
      </c>
      <c r="L495" s="27"/>
      <c r="M495" s="27"/>
      <c r="N495" s="28"/>
      <c r="O495" s="28"/>
      <c r="P495" s="28"/>
    </row>
    <row r="496" spans="1:16" ht="18">
      <c r="A496" s="22">
        <v>491</v>
      </c>
      <c r="B496" s="23" t="s">
        <v>108</v>
      </c>
      <c r="C496" s="23" t="s">
        <v>341</v>
      </c>
      <c r="D496" s="24">
        <v>2400358.6307999999</v>
      </c>
      <c r="E496" s="24">
        <v>2381985.2500999998</v>
      </c>
      <c r="F496" s="25">
        <f t="shared" si="7"/>
        <v>4782343.8809000002</v>
      </c>
      <c r="L496" s="27"/>
      <c r="M496" s="27"/>
      <c r="N496" s="28"/>
      <c r="O496" s="28"/>
      <c r="P496" s="28"/>
    </row>
    <row r="497" spans="1:16" ht="18">
      <c r="A497" s="22">
        <v>492</v>
      </c>
      <c r="B497" s="23" t="s">
        <v>108</v>
      </c>
      <c r="C497" s="23" t="s">
        <v>343</v>
      </c>
      <c r="D497" s="24">
        <v>1735301.9199000001</v>
      </c>
      <c r="E497" s="24">
        <v>1722019.1703000001</v>
      </c>
      <c r="F497" s="25">
        <f t="shared" si="7"/>
        <v>3457321.0902</v>
      </c>
      <c r="L497" s="27"/>
      <c r="M497" s="27"/>
      <c r="N497" s="28"/>
      <c r="O497" s="28"/>
      <c r="P497" s="28"/>
    </row>
    <row r="498" spans="1:16" ht="18">
      <c r="A498" s="22">
        <v>493</v>
      </c>
      <c r="B498" s="23" t="s">
        <v>108</v>
      </c>
      <c r="C498" s="23" t="s">
        <v>345</v>
      </c>
      <c r="D498" s="24">
        <v>2307651.4912999999</v>
      </c>
      <c r="E498" s="24">
        <v>2289987.7311</v>
      </c>
      <c r="F498" s="25">
        <f t="shared" si="7"/>
        <v>4597639.2224000003</v>
      </c>
      <c r="L498" s="27"/>
      <c r="M498" s="27"/>
      <c r="N498" s="28"/>
      <c r="O498" s="28"/>
      <c r="P498" s="28"/>
    </row>
    <row r="499" spans="1:16" ht="18">
      <c r="A499" s="22">
        <v>494</v>
      </c>
      <c r="B499" s="23" t="s">
        <v>108</v>
      </c>
      <c r="C499" s="23" t="s">
        <v>347</v>
      </c>
      <c r="D499" s="24">
        <v>1829343.0756999999</v>
      </c>
      <c r="E499" s="24">
        <v>1815340.4945</v>
      </c>
      <c r="F499" s="25">
        <f t="shared" si="7"/>
        <v>3644683.5702</v>
      </c>
      <c r="L499" s="27"/>
      <c r="M499" s="27"/>
      <c r="N499" s="28"/>
      <c r="O499" s="28"/>
      <c r="P499" s="28"/>
    </row>
    <row r="500" spans="1:16" ht="18">
      <c r="A500" s="22">
        <v>495</v>
      </c>
      <c r="B500" s="23" t="s">
        <v>108</v>
      </c>
      <c r="C500" s="23" t="s">
        <v>349</v>
      </c>
      <c r="D500" s="24">
        <v>1624882.5719000001</v>
      </c>
      <c r="E500" s="24">
        <v>1612445.0196</v>
      </c>
      <c r="F500" s="25">
        <f t="shared" si="7"/>
        <v>3237327.5915000001</v>
      </c>
      <c r="L500" s="27"/>
      <c r="M500" s="27"/>
      <c r="N500" s="28"/>
      <c r="O500" s="28"/>
      <c r="P500" s="28"/>
    </row>
    <row r="501" spans="1:16" ht="18">
      <c r="A501" s="22">
        <v>496</v>
      </c>
      <c r="B501" s="23" t="s">
        <v>108</v>
      </c>
      <c r="C501" s="23" t="s">
        <v>351</v>
      </c>
      <c r="D501" s="24">
        <v>1359566.6006</v>
      </c>
      <c r="E501" s="24">
        <v>1349159.8912</v>
      </c>
      <c r="F501" s="25">
        <f t="shared" si="7"/>
        <v>2708726.4918</v>
      </c>
      <c r="L501" s="27"/>
      <c r="M501" s="27"/>
      <c r="N501" s="28"/>
      <c r="O501" s="28"/>
      <c r="P501" s="28"/>
    </row>
    <row r="502" spans="1:16" ht="18">
      <c r="A502" s="22">
        <v>497</v>
      </c>
      <c r="B502" s="23" t="s">
        <v>108</v>
      </c>
      <c r="C502" s="23" t="s">
        <v>353</v>
      </c>
      <c r="D502" s="24">
        <v>1353801.3839</v>
      </c>
      <c r="E502" s="24">
        <v>1343438.804</v>
      </c>
      <c r="F502" s="25">
        <f t="shared" si="7"/>
        <v>2697240.1878999998</v>
      </c>
      <c r="L502" s="27"/>
      <c r="M502" s="27"/>
      <c r="N502" s="28"/>
      <c r="O502" s="28"/>
      <c r="P502" s="28"/>
    </row>
    <row r="503" spans="1:16" ht="18">
      <c r="A503" s="22">
        <v>498</v>
      </c>
      <c r="B503" s="23" t="s">
        <v>108</v>
      </c>
      <c r="C503" s="23" t="s">
        <v>355</v>
      </c>
      <c r="D503" s="24">
        <v>1545815.9667</v>
      </c>
      <c r="E503" s="24">
        <v>1533983.6244000001</v>
      </c>
      <c r="F503" s="25">
        <f t="shared" si="7"/>
        <v>3079799.5910999998</v>
      </c>
      <c r="L503" s="27"/>
      <c r="M503" s="27"/>
      <c r="N503" s="28"/>
      <c r="O503" s="28"/>
      <c r="P503" s="28"/>
    </row>
    <row r="504" spans="1:16" ht="18">
      <c r="A504" s="22">
        <v>499</v>
      </c>
      <c r="B504" s="23" t="s">
        <v>108</v>
      </c>
      <c r="C504" s="23" t="s">
        <v>357</v>
      </c>
      <c r="D504" s="24">
        <v>1870972.2335000001</v>
      </c>
      <c r="E504" s="24">
        <v>1856651.0048</v>
      </c>
      <c r="F504" s="25">
        <f t="shared" si="7"/>
        <v>3727623.2382999999</v>
      </c>
      <c r="L504" s="27"/>
      <c r="M504" s="27"/>
      <c r="N504" s="28"/>
      <c r="O504" s="28"/>
      <c r="P504" s="28"/>
    </row>
    <row r="505" spans="1:16" ht="18">
      <c r="A505" s="22">
        <v>500</v>
      </c>
      <c r="B505" s="23" t="s">
        <v>109</v>
      </c>
      <c r="C505" s="23" t="s">
        <v>362</v>
      </c>
      <c r="D505" s="24">
        <v>2625558.4859000002</v>
      </c>
      <c r="E505" s="24">
        <v>2605461.3284</v>
      </c>
      <c r="F505" s="25">
        <f t="shared" si="7"/>
        <v>5231019.8142999997</v>
      </c>
      <c r="L505" s="27"/>
      <c r="M505" s="27"/>
      <c r="N505" s="28"/>
      <c r="O505" s="28"/>
      <c r="P505" s="28"/>
    </row>
    <row r="506" spans="1:16" ht="36">
      <c r="A506" s="22">
        <v>501</v>
      </c>
      <c r="B506" s="23" t="s">
        <v>109</v>
      </c>
      <c r="C506" s="23" t="s">
        <v>364</v>
      </c>
      <c r="D506" s="24">
        <v>3374808.4164</v>
      </c>
      <c r="E506" s="24">
        <v>3348976.1765999999</v>
      </c>
      <c r="F506" s="25">
        <f t="shared" si="7"/>
        <v>6723784.5930000003</v>
      </c>
      <c r="L506" s="27"/>
      <c r="M506" s="27"/>
      <c r="N506" s="28"/>
      <c r="O506" s="28"/>
      <c r="P506" s="28"/>
    </row>
    <row r="507" spans="1:16" ht="18">
      <c r="A507" s="22">
        <v>502</v>
      </c>
      <c r="B507" s="23" t="s">
        <v>109</v>
      </c>
      <c r="C507" s="23" t="s">
        <v>366</v>
      </c>
      <c r="D507" s="24">
        <v>5442522.1328999996</v>
      </c>
      <c r="E507" s="24">
        <v>5400862.7202000003</v>
      </c>
      <c r="F507" s="25">
        <f t="shared" si="7"/>
        <v>10843384.8531</v>
      </c>
      <c r="L507" s="27"/>
      <c r="M507" s="27"/>
      <c r="N507" s="28"/>
      <c r="O507" s="28"/>
      <c r="P507" s="28"/>
    </row>
    <row r="508" spans="1:16" ht="18">
      <c r="A508" s="22">
        <v>503</v>
      </c>
      <c r="B508" s="23" t="s">
        <v>109</v>
      </c>
      <c r="C508" s="23" t="s">
        <v>368</v>
      </c>
      <c r="D508" s="24">
        <v>2127174.4309999999</v>
      </c>
      <c r="E508" s="24">
        <v>2110892.1200999999</v>
      </c>
      <c r="F508" s="25">
        <f t="shared" si="7"/>
        <v>4238066.5510999998</v>
      </c>
      <c r="L508" s="27"/>
      <c r="M508" s="27"/>
      <c r="N508" s="28"/>
      <c r="O508" s="28"/>
      <c r="P508" s="28"/>
    </row>
    <row r="509" spans="1:16" ht="18">
      <c r="A509" s="22">
        <v>504</v>
      </c>
      <c r="B509" s="23" t="s">
        <v>109</v>
      </c>
      <c r="C509" s="23" t="s">
        <v>370</v>
      </c>
      <c r="D509" s="24">
        <v>1788413.5334000001</v>
      </c>
      <c r="E509" s="24">
        <v>1774724.2446000001</v>
      </c>
      <c r="F509" s="25">
        <f t="shared" si="7"/>
        <v>3563137.7779999999</v>
      </c>
      <c r="L509" s="27"/>
      <c r="M509" s="27"/>
      <c r="N509" s="28"/>
      <c r="O509" s="28"/>
      <c r="P509" s="28"/>
    </row>
    <row r="510" spans="1:16" ht="18">
      <c r="A510" s="22">
        <v>505</v>
      </c>
      <c r="B510" s="23" t="s">
        <v>109</v>
      </c>
      <c r="C510" s="23" t="s">
        <v>372</v>
      </c>
      <c r="D510" s="24">
        <v>1999380.3496999999</v>
      </c>
      <c r="E510" s="24">
        <v>1984076.2298000001</v>
      </c>
      <c r="F510" s="25">
        <f t="shared" si="7"/>
        <v>3983456.5795</v>
      </c>
      <c r="L510" s="27"/>
      <c r="M510" s="27"/>
      <c r="N510" s="28"/>
      <c r="O510" s="28"/>
      <c r="P510" s="28"/>
    </row>
    <row r="511" spans="1:16" ht="18">
      <c r="A511" s="22">
        <v>506</v>
      </c>
      <c r="B511" s="23" t="s">
        <v>109</v>
      </c>
      <c r="C511" s="23" t="s">
        <v>374</v>
      </c>
      <c r="D511" s="24">
        <v>1835736.6218999999</v>
      </c>
      <c r="E511" s="24">
        <v>1821685.1018000001</v>
      </c>
      <c r="F511" s="25">
        <f t="shared" si="7"/>
        <v>3657421.7237</v>
      </c>
      <c r="L511" s="27"/>
      <c r="M511" s="27"/>
      <c r="N511" s="28"/>
      <c r="O511" s="28"/>
      <c r="P511" s="28"/>
    </row>
    <row r="512" spans="1:16" ht="18">
      <c r="A512" s="22">
        <v>507</v>
      </c>
      <c r="B512" s="23" t="s">
        <v>109</v>
      </c>
      <c r="C512" s="23" t="s">
        <v>376</v>
      </c>
      <c r="D512" s="24">
        <v>2214620.9400999998</v>
      </c>
      <c r="E512" s="24">
        <v>2197669.2757999999</v>
      </c>
      <c r="F512" s="25">
        <f t="shared" si="7"/>
        <v>4412290.2159000002</v>
      </c>
      <c r="L512" s="27"/>
      <c r="M512" s="27"/>
      <c r="N512" s="28"/>
      <c r="O512" s="28"/>
      <c r="P512" s="28"/>
    </row>
    <row r="513" spans="1:16" ht="18">
      <c r="A513" s="22">
        <v>508</v>
      </c>
      <c r="B513" s="23" t="s">
        <v>109</v>
      </c>
      <c r="C513" s="23" t="s">
        <v>379</v>
      </c>
      <c r="D513" s="24">
        <v>1478783.3966999999</v>
      </c>
      <c r="E513" s="24">
        <v>1467464.1505</v>
      </c>
      <c r="F513" s="25">
        <f t="shared" si="7"/>
        <v>2946247.5471999999</v>
      </c>
      <c r="L513" s="27"/>
      <c r="M513" s="27"/>
      <c r="N513" s="28"/>
      <c r="O513" s="28"/>
      <c r="P513" s="28"/>
    </row>
    <row r="514" spans="1:16" ht="18">
      <c r="A514" s="22">
        <v>509</v>
      </c>
      <c r="B514" s="23" t="s">
        <v>109</v>
      </c>
      <c r="C514" s="23" t="s">
        <v>381</v>
      </c>
      <c r="D514" s="24">
        <v>2521474.5791000002</v>
      </c>
      <c r="E514" s="24">
        <v>2502174.1247</v>
      </c>
      <c r="F514" s="25">
        <f t="shared" si="7"/>
        <v>5023648.7038000003</v>
      </c>
      <c r="L514" s="27"/>
      <c r="M514" s="27"/>
      <c r="N514" s="28"/>
      <c r="O514" s="28"/>
      <c r="P514" s="28"/>
    </row>
    <row r="515" spans="1:16" ht="18">
      <c r="A515" s="22">
        <v>510</v>
      </c>
      <c r="B515" s="23" t="s">
        <v>109</v>
      </c>
      <c r="C515" s="23" t="s">
        <v>383</v>
      </c>
      <c r="D515" s="24">
        <v>2179690.0364999999</v>
      </c>
      <c r="E515" s="24">
        <v>2163005.7483999999</v>
      </c>
      <c r="F515" s="25">
        <f t="shared" si="7"/>
        <v>4342695.7849000003</v>
      </c>
      <c r="L515" s="27"/>
      <c r="M515" s="27"/>
      <c r="N515" s="28"/>
      <c r="O515" s="28"/>
      <c r="P515" s="28"/>
    </row>
    <row r="516" spans="1:16" ht="18">
      <c r="A516" s="22">
        <v>511</v>
      </c>
      <c r="B516" s="23" t="s">
        <v>109</v>
      </c>
      <c r="C516" s="23" t="s">
        <v>385</v>
      </c>
      <c r="D516" s="24">
        <v>2996965.6891999999</v>
      </c>
      <c r="E516" s="24">
        <v>2974025.6206999999</v>
      </c>
      <c r="F516" s="25">
        <f t="shared" si="7"/>
        <v>5970991.3098999998</v>
      </c>
      <c r="L516" s="27"/>
      <c r="M516" s="27"/>
      <c r="N516" s="28"/>
      <c r="O516" s="28"/>
      <c r="P516" s="28"/>
    </row>
    <row r="517" spans="1:16" ht="18">
      <c r="A517" s="22">
        <v>512</v>
      </c>
      <c r="B517" s="23" t="s">
        <v>109</v>
      </c>
      <c r="C517" s="23" t="s">
        <v>387</v>
      </c>
      <c r="D517" s="24">
        <v>3242523.2280999999</v>
      </c>
      <c r="E517" s="24">
        <v>3217703.5562</v>
      </c>
      <c r="F517" s="25">
        <f t="shared" si="7"/>
        <v>6460226.7843000004</v>
      </c>
      <c r="L517" s="27"/>
      <c r="M517" s="27"/>
      <c r="N517" s="28"/>
      <c r="O517" s="28"/>
      <c r="P517" s="28"/>
    </row>
    <row r="518" spans="1:16" ht="18">
      <c r="A518" s="22">
        <v>513</v>
      </c>
      <c r="B518" s="23" t="s">
        <v>109</v>
      </c>
      <c r="C518" s="23" t="s">
        <v>389</v>
      </c>
      <c r="D518" s="24">
        <v>1745500.3892999999</v>
      </c>
      <c r="E518" s="24">
        <v>1732139.5762</v>
      </c>
      <c r="F518" s="25">
        <f t="shared" si="7"/>
        <v>3477639.9654999999</v>
      </c>
      <c r="L518" s="27"/>
      <c r="M518" s="27"/>
      <c r="N518" s="28"/>
      <c r="O518" s="28"/>
      <c r="P518" s="28"/>
    </row>
    <row r="519" spans="1:16" ht="36">
      <c r="A519" s="22">
        <v>514</v>
      </c>
      <c r="B519" s="23" t="s">
        <v>109</v>
      </c>
      <c r="C519" s="23" t="s">
        <v>391</v>
      </c>
      <c r="D519" s="24">
        <v>2106226.5507999999</v>
      </c>
      <c r="E519" s="24">
        <v>2090104.584</v>
      </c>
      <c r="F519" s="25">
        <f t="shared" ref="F519:F582" si="8">D519+E519</f>
        <v>4196331.1348000001</v>
      </c>
      <c r="L519" s="27"/>
      <c r="M519" s="27"/>
      <c r="N519" s="28"/>
      <c r="O519" s="28"/>
      <c r="P519" s="28"/>
    </row>
    <row r="520" spans="1:16" ht="18">
      <c r="A520" s="22">
        <v>515</v>
      </c>
      <c r="B520" s="23" t="s">
        <v>109</v>
      </c>
      <c r="C520" s="23" t="s">
        <v>393</v>
      </c>
      <c r="D520" s="24">
        <v>3153179.3870999999</v>
      </c>
      <c r="E520" s="24">
        <v>3129043.5915999999</v>
      </c>
      <c r="F520" s="25">
        <f t="shared" si="8"/>
        <v>6282222.9786999999</v>
      </c>
      <c r="L520" s="27"/>
      <c r="M520" s="27"/>
      <c r="N520" s="28"/>
      <c r="O520" s="28"/>
      <c r="P520" s="28"/>
    </row>
    <row r="521" spans="1:16" ht="18">
      <c r="A521" s="22">
        <v>516</v>
      </c>
      <c r="B521" s="23" t="s">
        <v>109</v>
      </c>
      <c r="C521" s="23" t="s">
        <v>395</v>
      </c>
      <c r="D521" s="24">
        <v>3059589.8823000002</v>
      </c>
      <c r="E521" s="24">
        <v>3036170.4611999998</v>
      </c>
      <c r="F521" s="25">
        <f t="shared" si="8"/>
        <v>6095760.3435000004</v>
      </c>
      <c r="L521" s="27"/>
      <c r="M521" s="27"/>
      <c r="N521" s="28"/>
      <c r="O521" s="28"/>
      <c r="P521" s="28"/>
    </row>
    <row r="522" spans="1:16" ht="18">
      <c r="A522" s="22">
        <v>517</v>
      </c>
      <c r="B522" s="23" t="s">
        <v>109</v>
      </c>
      <c r="C522" s="23" t="s">
        <v>397</v>
      </c>
      <c r="D522" s="24">
        <v>3124097.1378000001</v>
      </c>
      <c r="E522" s="24">
        <v>3100183.9504</v>
      </c>
      <c r="F522" s="25">
        <f t="shared" si="8"/>
        <v>6224281.0882000001</v>
      </c>
      <c r="L522" s="27"/>
      <c r="M522" s="27"/>
      <c r="N522" s="28"/>
      <c r="O522" s="28"/>
      <c r="P522" s="28"/>
    </row>
    <row r="523" spans="1:16" ht="18">
      <c r="A523" s="22">
        <v>518</v>
      </c>
      <c r="B523" s="23" t="s">
        <v>109</v>
      </c>
      <c r="C523" s="23" t="s">
        <v>399</v>
      </c>
      <c r="D523" s="24">
        <v>2416197.0184999998</v>
      </c>
      <c r="E523" s="24">
        <v>2397702.4040000001</v>
      </c>
      <c r="F523" s="25">
        <f t="shared" si="8"/>
        <v>4813899.4225000003</v>
      </c>
      <c r="L523" s="27"/>
      <c r="M523" s="27"/>
      <c r="N523" s="28"/>
      <c r="O523" s="28"/>
      <c r="P523" s="28"/>
    </row>
    <row r="524" spans="1:16" ht="18">
      <c r="A524" s="22">
        <v>519</v>
      </c>
      <c r="B524" s="23" t="s">
        <v>109</v>
      </c>
      <c r="C524" s="23" t="s">
        <v>401</v>
      </c>
      <c r="D524" s="24">
        <v>2763821.9448000002</v>
      </c>
      <c r="E524" s="24">
        <v>2742666.4591000001</v>
      </c>
      <c r="F524" s="25">
        <f t="shared" si="8"/>
        <v>5506488.4039000003</v>
      </c>
      <c r="L524" s="27"/>
      <c r="M524" s="27"/>
      <c r="N524" s="28"/>
      <c r="O524" s="28"/>
      <c r="P524" s="28"/>
    </row>
    <row r="525" spans="1:16" ht="36">
      <c r="A525" s="22">
        <v>520</v>
      </c>
      <c r="B525" s="23" t="s">
        <v>110</v>
      </c>
      <c r="C525" s="23" t="s">
        <v>405</v>
      </c>
      <c r="D525" s="24">
        <v>1808372.2672999999</v>
      </c>
      <c r="E525" s="24">
        <v>1794530.2057</v>
      </c>
      <c r="F525" s="25">
        <f t="shared" si="8"/>
        <v>3602902.4730000002</v>
      </c>
      <c r="L525" s="27"/>
      <c r="M525" s="27"/>
      <c r="N525" s="28"/>
      <c r="O525" s="28"/>
      <c r="P525" s="28"/>
    </row>
    <row r="526" spans="1:16" ht="36">
      <c r="A526" s="22">
        <v>521</v>
      </c>
      <c r="B526" s="23" t="s">
        <v>110</v>
      </c>
      <c r="C526" s="23" t="s">
        <v>407</v>
      </c>
      <c r="D526" s="24">
        <v>2038362.0652999999</v>
      </c>
      <c r="E526" s="24">
        <v>2022759.5626000001</v>
      </c>
      <c r="F526" s="25">
        <f t="shared" si="8"/>
        <v>4061121.6279000002</v>
      </c>
      <c r="L526" s="27"/>
      <c r="M526" s="27"/>
      <c r="N526" s="28"/>
      <c r="O526" s="28"/>
      <c r="P526" s="28"/>
    </row>
    <row r="527" spans="1:16" ht="36">
      <c r="A527" s="22">
        <v>522</v>
      </c>
      <c r="B527" s="23" t="s">
        <v>110</v>
      </c>
      <c r="C527" s="23" t="s">
        <v>409</v>
      </c>
      <c r="D527" s="24">
        <v>2087101.8100999999</v>
      </c>
      <c r="E527" s="24">
        <v>2071126.2323</v>
      </c>
      <c r="F527" s="25">
        <f t="shared" si="8"/>
        <v>4158228.0424000002</v>
      </c>
      <c r="L527" s="27"/>
      <c r="M527" s="27"/>
      <c r="N527" s="28"/>
      <c r="O527" s="28"/>
      <c r="P527" s="28"/>
    </row>
    <row r="528" spans="1:16" ht="36">
      <c r="A528" s="22">
        <v>523</v>
      </c>
      <c r="B528" s="23" t="s">
        <v>110</v>
      </c>
      <c r="C528" s="23" t="s">
        <v>411</v>
      </c>
      <c r="D528" s="24">
        <v>2462495.7165000001</v>
      </c>
      <c r="E528" s="24">
        <v>2443646.7118000002</v>
      </c>
      <c r="F528" s="25">
        <f t="shared" si="8"/>
        <v>4906142.4282999998</v>
      </c>
      <c r="L528" s="27"/>
      <c r="M528" s="27"/>
      <c r="N528" s="28"/>
      <c r="O528" s="28"/>
      <c r="P528" s="28"/>
    </row>
    <row r="529" spans="1:16" ht="36">
      <c r="A529" s="22">
        <v>524</v>
      </c>
      <c r="B529" s="23" t="s">
        <v>110</v>
      </c>
      <c r="C529" s="23" t="s">
        <v>413</v>
      </c>
      <c r="D529" s="24">
        <v>1758327.9134</v>
      </c>
      <c r="E529" s="24">
        <v>1744868.9129000001</v>
      </c>
      <c r="F529" s="25">
        <f t="shared" si="8"/>
        <v>3503196.8262999998</v>
      </c>
      <c r="L529" s="27"/>
      <c r="M529" s="27"/>
      <c r="N529" s="28"/>
      <c r="O529" s="28"/>
      <c r="P529" s="28"/>
    </row>
    <row r="530" spans="1:16" ht="36">
      <c r="A530" s="22">
        <v>525</v>
      </c>
      <c r="B530" s="23" t="s">
        <v>110</v>
      </c>
      <c r="C530" s="23" t="s">
        <v>415</v>
      </c>
      <c r="D530" s="24">
        <v>1653416.0663000001</v>
      </c>
      <c r="E530" s="24">
        <v>1640760.1063000001</v>
      </c>
      <c r="F530" s="25">
        <f t="shared" si="8"/>
        <v>3294176.1726000002</v>
      </c>
      <c r="L530" s="27"/>
      <c r="M530" s="27"/>
      <c r="N530" s="28"/>
      <c r="O530" s="28"/>
      <c r="P530" s="28"/>
    </row>
    <row r="531" spans="1:16" ht="36">
      <c r="A531" s="22">
        <v>526</v>
      </c>
      <c r="B531" s="23" t="s">
        <v>110</v>
      </c>
      <c r="C531" s="23" t="s">
        <v>417</v>
      </c>
      <c r="D531" s="24">
        <v>1889176.3611999999</v>
      </c>
      <c r="E531" s="24">
        <v>1874715.7901999999</v>
      </c>
      <c r="F531" s="25">
        <f t="shared" si="8"/>
        <v>3763892.1513999999</v>
      </c>
      <c r="L531" s="27"/>
      <c r="M531" s="27"/>
      <c r="N531" s="28"/>
      <c r="O531" s="28"/>
      <c r="P531" s="28"/>
    </row>
    <row r="532" spans="1:16" ht="36">
      <c r="A532" s="22">
        <v>527</v>
      </c>
      <c r="B532" s="23" t="s">
        <v>110</v>
      </c>
      <c r="C532" s="23" t="s">
        <v>419</v>
      </c>
      <c r="D532" s="24">
        <v>2956105.4432000001</v>
      </c>
      <c r="E532" s="24">
        <v>2933478.1365999999</v>
      </c>
      <c r="F532" s="25">
        <f t="shared" si="8"/>
        <v>5889583.5798000004</v>
      </c>
      <c r="L532" s="27"/>
      <c r="M532" s="27"/>
      <c r="N532" s="28"/>
      <c r="O532" s="28"/>
      <c r="P532" s="28"/>
    </row>
    <row r="533" spans="1:16" ht="36">
      <c r="A533" s="22">
        <v>528</v>
      </c>
      <c r="B533" s="23" t="s">
        <v>110</v>
      </c>
      <c r="C533" s="23" t="s">
        <v>421</v>
      </c>
      <c r="D533" s="24">
        <v>2739554.6049000002</v>
      </c>
      <c r="E533" s="24">
        <v>2718584.8719000001</v>
      </c>
      <c r="F533" s="25">
        <f t="shared" si="8"/>
        <v>5458139.4768000003</v>
      </c>
      <c r="L533" s="27"/>
      <c r="M533" s="27"/>
      <c r="N533" s="28"/>
      <c r="O533" s="28"/>
      <c r="P533" s="28"/>
    </row>
    <row r="534" spans="1:16" ht="36">
      <c r="A534" s="22">
        <v>529</v>
      </c>
      <c r="B534" s="23" t="s">
        <v>110</v>
      </c>
      <c r="C534" s="23" t="s">
        <v>423</v>
      </c>
      <c r="D534" s="24">
        <v>2095717.5629</v>
      </c>
      <c r="E534" s="24">
        <v>2079676.0364000001</v>
      </c>
      <c r="F534" s="25">
        <f t="shared" si="8"/>
        <v>4175393.5992999999</v>
      </c>
      <c r="L534" s="27"/>
      <c r="M534" s="27"/>
      <c r="N534" s="28"/>
      <c r="O534" s="28"/>
      <c r="P534" s="28"/>
    </row>
    <row r="535" spans="1:16" ht="36">
      <c r="A535" s="22">
        <v>530</v>
      </c>
      <c r="B535" s="23" t="s">
        <v>110</v>
      </c>
      <c r="C535" s="23" t="s">
        <v>404</v>
      </c>
      <c r="D535" s="24">
        <v>2006006.6982</v>
      </c>
      <c r="E535" s="24">
        <v>1990651.8573</v>
      </c>
      <c r="F535" s="25">
        <f t="shared" si="8"/>
        <v>3996658.5554999998</v>
      </c>
      <c r="L535" s="27"/>
      <c r="M535" s="27"/>
      <c r="N535" s="28"/>
      <c r="O535" s="28"/>
      <c r="P535" s="28"/>
    </row>
    <row r="536" spans="1:16" ht="36">
      <c r="A536" s="22">
        <v>531</v>
      </c>
      <c r="B536" s="23" t="s">
        <v>110</v>
      </c>
      <c r="C536" s="23" t="s">
        <v>427</v>
      </c>
      <c r="D536" s="24">
        <v>2131238.1338999998</v>
      </c>
      <c r="E536" s="24">
        <v>2114924.7176000001</v>
      </c>
      <c r="F536" s="25">
        <f t="shared" si="8"/>
        <v>4246162.8514999999</v>
      </c>
      <c r="L536" s="27"/>
      <c r="M536" s="27"/>
      <c r="N536" s="28"/>
      <c r="O536" s="28"/>
      <c r="P536" s="28"/>
    </row>
    <row r="537" spans="1:16" ht="36">
      <c r="A537" s="22">
        <v>532</v>
      </c>
      <c r="B537" s="23" t="s">
        <v>110</v>
      </c>
      <c r="C537" s="23" t="s">
        <v>429</v>
      </c>
      <c r="D537" s="24">
        <v>1710883.8436</v>
      </c>
      <c r="E537" s="24">
        <v>1697788.0004</v>
      </c>
      <c r="F537" s="25">
        <f t="shared" si="8"/>
        <v>3408671.844</v>
      </c>
      <c r="L537" s="27"/>
      <c r="M537" s="27"/>
      <c r="N537" s="28"/>
      <c r="O537" s="28"/>
      <c r="P537" s="28"/>
    </row>
    <row r="538" spans="1:16" ht="18">
      <c r="A538" s="22">
        <v>533</v>
      </c>
      <c r="B538" s="23" t="s">
        <v>111</v>
      </c>
      <c r="C538" s="23" t="s">
        <v>433</v>
      </c>
      <c r="D538" s="24">
        <v>1881243.9349</v>
      </c>
      <c r="E538" s="24">
        <v>1866844.0821</v>
      </c>
      <c r="F538" s="25">
        <f t="shared" si="8"/>
        <v>3748088.017</v>
      </c>
      <c r="L538" s="27"/>
      <c r="M538" s="27"/>
      <c r="N538" s="28"/>
      <c r="O538" s="28"/>
      <c r="P538" s="28"/>
    </row>
    <row r="539" spans="1:16" ht="18">
      <c r="A539" s="22">
        <v>534</v>
      </c>
      <c r="B539" s="23" t="s">
        <v>111</v>
      </c>
      <c r="C539" s="23" t="s">
        <v>435</v>
      </c>
      <c r="D539" s="24">
        <v>1615176.1878</v>
      </c>
      <c r="E539" s="24">
        <v>1602812.9323</v>
      </c>
      <c r="F539" s="25">
        <f t="shared" si="8"/>
        <v>3217989.1200999999</v>
      </c>
      <c r="L539" s="27"/>
      <c r="M539" s="27"/>
      <c r="N539" s="28"/>
      <c r="O539" s="28"/>
      <c r="P539" s="28"/>
    </row>
    <row r="540" spans="1:16" ht="18">
      <c r="A540" s="22">
        <v>535</v>
      </c>
      <c r="B540" s="23" t="s">
        <v>111</v>
      </c>
      <c r="C540" s="23" t="s">
        <v>437</v>
      </c>
      <c r="D540" s="24">
        <v>1849712.0529</v>
      </c>
      <c r="E540" s="24">
        <v>1835553.5586999999</v>
      </c>
      <c r="F540" s="25">
        <f t="shared" si="8"/>
        <v>3685265.6115999999</v>
      </c>
      <c r="L540" s="27"/>
      <c r="M540" s="27"/>
      <c r="N540" s="28"/>
      <c r="O540" s="28"/>
      <c r="P540" s="28"/>
    </row>
    <row r="541" spans="1:16" ht="18">
      <c r="A541" s="22">
        <v>536</v>
      </c>
      <c r="B541" s="23" t="s">
        <v>111</v>
      </c>
      <c r="C541" s="23" t="s">
        <v>439</v>
      </c>
      <c r="D541" s="24">
        <v>3011059.5049999999</v>
      </c>
      <c r="E541" s="24">
        <v>2988011.5564000001</v>
      </c>
      <c r="F541" s="25">
        <f t="shared" si="8"/>
        <v>5999071.0614</v>
      </c>
      <c r="L541" s="27"/>
      <c r="M541" s="27"/>
      <c r="N541" s="28"/>
      <c r="O541" s="28"/>
      <c r="P541" s="28"/>
    </row>
    <row r="542" spans="1:16" ht="18">
      <c r="A542" s="22">
        <v>537</v>
      </c>
      <c r="B542" s="23" t="s">
        <v>111</v>
      </c>
      <c r="C542" s="23" t="s">
        <v>441</v>
      </c>
      <c r="D542" s="24">
        <v>1807405.6379</v>
      </c>
      <c r="E542" s="24">
        <v>1793570.9753</v>
      </c>
      <c r="F542" s="25">
        <f t="shared" si="8"/>
        <v>3600976.6132</v>
      </c>
      <c r="L542" s="27"/>
      <c r="M542" s="27"/>
      <c r="N542" s="28"/>
      <c r="O542" s="28"/>
      <c r="P542" s="28"/>
    </row>
    <row r="543" spans="1:16" ht="18">
      <c r="A543" s="22">
        <v>538</v>
      </c>
      <c r="B543" s="23" t="s">
        <v>111</v>
      </c>
      <c r="C543" s="23" t="s">
        <v>443</v>
      </c>
      <c r="D543" s="24">
        <v>1903581.2010999999</v>
      </c>
      <c r="E543" s="24">
        <v>1889010.3692000001</v>
      </c>
      <c r="F543" s="25">
        <f t="shared" si="8"/>
        <v>3792591.5702999998</v>
      </c>
      <c r="L543" s="27"/>
      <c r="M543" s="27"/>
      <c r="N543" s="28"/>
      <c r="O543" s="28"/>
      <c r="P543" s="28"/>
    </row>
    <row r="544" spans="1:16" ht="18">
      <c r="A544" s="22">
        <v>539</v>
      </c>
      <c r="B544" s="23" t="s">
        <v>111</v>
      </c>
      <c r="C544" s="23" t="s">
        <v>445</v>
      </c>
      <c r="D544" s="24">
        <v>1803048.6614000001</v>
      </c>
      <c r="E544" s="24">
        <v>1789247.3489999999</v>
      </c>
      <c r="F544" s="25">
        <f t="shared" si="8"/>
        <v>3592296.0104</v>
      </c>
      <c r="L544" s="27"/>
      <c r="M544" s="27"/>
      <c r="N544" s="28"/>
      <c r="O544" s="28"/>
      <c r="P544" s="28"/>
    </row>
    <row r="545" spans="1:16" ht="18">
      <c r="A545" s="22">
        <v>540</v>
      </c>
      <c r="B545" s="23" t="s">
        <v>111</v>
      </c>
      <c r="C545" s="23" t="s">
        <v>447</v>
      </c>
      <c r="D545" s="24">
        <v>1611138.2157999999</v>
      </c>
      <c r="E545" s="24">
        <v>1598805.8688000001</v>
      </c>
      <c r="F545" s="25">
        <f t="shared" si="8"/>
        <v>3209944.0846000002</v>
      </c>
      <c r="L545" s="27"/>
      <c r="M545" s="27"/>
      <c r="N545" s="28"/>
      <c r="O545" s="28"/>
      <c r="P545" s="28"/>
    </row>
    <row r="546" spans="1:16" ht="18">
      <c r="A546" s="22">
        <v>541</v>
      </c>
      <c r="B546" s="23" t="s">
        <v>111</v>
      </c>
      <c r="C546" s="23" t="s">
        <v>449</v>
      </c>
      <c r="D546" s="24">
        <v>1738510.8829999999</v>
      </c>
      <c r="E546" s="24">
        <v>1725203.5706</v>
      </c>
      <c r="F546" s="25">
        <f t="shared" si="8"/>
        <v>3463714.4536000001</v>
      </c>
      <c r="L546" s="27"/>
      <c r="M546" s="27"/>
      <c r="N546" s="28"/>
      <c r="O546" s="28"/>
      <c r="P546" s="28"/>
    </row>
    <row r="547" spans="1:16" ht="18">
      <c r="A547" s="22">
        <v>542</v>
      </c>
      <c r="B547" s="23" t="s">
        <v>111</v>
      </c>
      <c r="C547" s="23" t="s">
        <v>451</v>
      </c>
      <c r="D547" s="24">
        <v>1914588.8425</v>
      </c>
      <c r="E547" s="24">
        <v>1899933.7534</v>
      </c>
      <c r="F547" s="25">
        <f t="shared" si="8"/>
        <v>3814522.5959000001</v>
      </c>
      <c r="L547" s="27"/>
      <c r="M547" s="27"/>
      <c r="N547" s="28"/>
      <c r="O547" s="28"/>
      <c r="P547" s="28"/>
    </row>
    <row r="548" spans="1:16" ht="18">
      <c r="A548" s="22">
        <v>543</v>
      </c>
      <c r="B548" s="23" t="s">
        <v>111</v>
      </c>
      <c r="C548" s="23" t="s">
        <v>453</v>
      </c>
      <c r="D548" s="24">
        <v>1870160.2456</v>
      </c>
      <c r="E548" s="24">
        <v>1855845.2322</v>
      </c>
      <c r="F548" s="25">
        <f t="shared" si="8"/>
        <v>3726005.4778</v>
      </c>
      <c r="L548" s="27"/>
      <c r="M548" s="27"/>
      <c r="N548" s="28"/>
      <c r="O548" s="28"/>
      <c r="P548" s="28"/>
    </row>
    <row r="549" spans="1:16" ht="18">
      <c r="A549" s="22">
        <v>544</v>
      </c>
      <c r="B549" s="23" t="s">
        <v>111</v>
      </c>
      <c r="C549" s="23" t="s">
        <v>455</v>
      </c>
      <c r="D549" s="24">
        <v>2176157.4112999998</v>
      </c>
      <c r="E549" s="24">
        <v>2159500.1634999998</v>
      </c>
      <c r="F549" s="25">
        <f t="shared" si="8"/>
        <v>4335657.5747999996</v>
      </c>
      <c r="L549" s="27"/>
      <c r="M549" s="27"/>
      <c r="N549" s="28"/>
      <c r="O549" s="28"/>
      <c r="P549" s="28"/>
    </row>
    <row r="550" spans="1:16" ht="18">
      <c r="A550" s="22">
        <v>545</v>
      </c>
      <c r="B550" s="23" t="s">
        <v>111</v>
      </c>
      <c r="C550" s="23" t="s">
        <v>457</v>
      </c>
      <c r="D550" s="24">
        <v>2229192.682</v>
      </c>
      <c r="E550" s="24">
        <v>2212129.4792999998</v>
      </c>
      <c r="F550" s="25">
        <f t="shared" si="8"/>
        <v>4441322.1612999998</v>
      </c>
      <c r="L550" s="27"/>
      <c r="M550" s="27"/>
      <c r="N550" s="28"/>
      <c r="O550" s="28"/>
      <c r="P550" s="28"/>
    </row>
    <row r="551" spans="1:16" ht="18">
      <c r="A551" s="22">
        <v>546</v>
      </c>
      <c r="B551" s="23" t="s">
        <v>111</v>
      </c>
      <c r="C551" s="23" t="s">
        <v>459</v>
      </c>
      <c r="D551" s="24">
        <v>2468307.9246</v>
      </c>
      <c r="E551" s="24">
        <v>2449414.4308000002</v>
      </c>
      <c r="F551" s="25">
        <f t="shared" si="8"/>
        <v>4917722.3553999998</v>
      </c>
      <c r="L551" s="27"/>
      <c r="M551" s="27"/>
      <c r="N551" s="28"/>
      <c r="O551" s="28"/>
      <c r="P551" s="28"/>
    </row>
    <row r="552" spans="1:16" ht="18">
      <c r="A552" s="22">
        <v>547</v>
      </c>
      <c r="B552" s="23" t="s">
        <v>111</v>
      </c>
      <c r="C552" s="23" t="s">
        <v>461</v>
      </c>
      <c r="D552" s="24">
        <v>2912449.8835</v>
      </c>
      <c r="E552" s="24">
        <v>2890156.7354000001</v>
      </c>
      <c r="F552" s="25">
        <f t="shared" si="8"/>
        <v>5802606.6189000001</v>
      </c>
      <c r="L552" s="27"/>
      <c r="M552" s="27"/>
      <c r="N552" s="28"/>
      <c r="O552" s="28"/>
      <c r="P552" s="28"/>
    </row>
    <row r="553" spans="1:16" ht="18">
      <c r="A553" s="22">
        <v>548</v>
      </c>
      <c r="B553" s="23" t="s">
        <v>111</v>
      </c>
      <c r="C553" s="23" t="s">
        <v>463</v>
      </c>
      <c r="D553" s="24">
        <v>1844548.3086000001</v>
      </c>
      <c r="E553" s="24">
        <v>1830429.3399</v>
      </c>
      <c r="F553" s="25">
        <f t="shared" si="8"/>
        <v>3674977.6485000001</v>
      </c>
      <c r="L553" s="27"/>
      <c r="M553" s="27"/>
      <c r="N553" s="28"/>
      <c r="O553" s="28"/>
      <c r="P553" s="28"/>
    </row>
    <row r="554" spans="1:16" ht="18">
      <c r="A554" s="22">
        <v>549</v>
      </c>
      <c r="B554" s="23" t="s">
        <v>111</v>
      </c>
      <c r="C554" s="23" t="s">
        <v>465</v>
      </c>
      <c r="D554" s="24">
        <v>2503607.0551999998</v>
      </c>
      <c r="E554" s="24">
        <v>2484443.3665</v>
      </c>
      <c r="F554" s="25">
        <f t="shared" si="8"/>
        <v>4988050.4216999998</v>
      </c>
      <c r="L554" s="27"/>
      <c r="M554" s="27"/>
      <c r="N554" s="28"/>
      <c r="O554" s="28"/>
      <c r="P554" s="28"/>
    </row>
    <row r="555" spans="1:16" ht="18">
      <c r="A555" s="22">
        <v>550</v>
      </c>
      <c r="B555" s="23" t="s">
        <v>111</v>
      </c>
      <c r="C555" s="23" t="s">
        <v>467</v>
      </c>
      <c r="D555" s="24">
        <v>1691132.7738999999</v>
      </c>
      <c r="E555" s="24">
        <v>1678188.1139</v>
      </c>
      <c r="F555" s="25">
        <f t="shared" si="8"/>
        <v>3369320.8878000001</v>
      </c>
      <c r="L555" s="27"/>
      <c r="M555" s="27"/>
      <c r="N555" s="28"/>
      <c r="O555" s="28"/>
      <c r="P555" s="28"/>
    </row>
    <row r="556" spans="1:16" ht="18">
      <c r="A556" s="22">
        <v>551</v>
      </c>
      <c r="B556" s="23" t="s">
        <v>111</v>
      </c>
      <c r="C556" s="23" t="s">
        <v>469</v>
      </c>
      <c r="D556" s="24">
        <v>1946299.0447</v>
      </c>
      <c r="E556" s="24">
        <v>1931401.2320000001</v>
      </c>
      <c r="F556" s="25">
        <f t="shared" si="8"/>
        <v>3877700.2766999998</v>
      </c>
      <c r="L556" s="27"/>
      <c r="M556" s="27"/>
      <c r="N556" s="28"/>
      <c r="O556" s="28"/>
      <c r="P556" s="28"/>
    </row>
    <row r="557" spans="1:16" ht="18">
      <c r="A557" s="22">
        <v>552</v>
      </c>
      <c r="B557" s="23" t="s">
        <v>111</v>
      </c>
      <c r="C557" s="23" t="s">
        <v>471</v>
      </c>
      <c r="D557" s="24">
        <v>2244837.9753999999</v>
      </c>
      <c r="E557" s="24">
        <v>2227655.0169000002</v>
      </c>
      <c r="F557" s="25">
        <f t="shared" si="8"/>
        <v>4472492.9923</v>
      </c>
      <c r="L557" s="27"/>
      <c r="M557" s="27"/>
      <c r="N557" s="28"/>
      <c r="O557" s="28"/>
      <c r="P557" s="28"/>
    </row>
    <row r="558" spans="1:16" ht="18">
      <c r="A558" s="22">
        <v>553</v>
      </c>
      <c r="B558" s="23" t="s">
        <v>111</v>
      </c>
      <c r="C558" s="23" t="s">
        <v>473</v>
      </c>
      <c r="D558" s="24">
        <v>2111787.5559</v>
      </c>
      <c r="E558" s="24">
        <v>2095623.0227999999</v>
      </c>
      <c r="F558" s="25">
        <f t="shared" si="8"/>
        <v>4207410.5787000004</v>
      </c>
      <c r="L558" s="27"/>
      <c r="M558" s="27"/>
      <c r="N558" s="28"/>
      <c r="O558" s="28"/>
      <c r="P558" s="28"/>
    </row>
    <row r="559" spans="1:16" ht="18">
      <c r="A559" s="22">
        <v>554</v>
      </c>
      <c r="B559" s="23" t="s">
        <v>111</v>
      </c>
      <c r="C559" s="23" t="s">
        <v>475</v>
      </c>
      <c r="D559" s="24">
        <v>2496456.4555000002</v>
      </c>
      <c r="E559" s="24">
        <v>2477347.5005999999</v>
      </c>
      <c r="F559" s="25">
        <f t="shared" si="8"/>
        <v>4973803.9561000001</v>
      </c>
      <c r="L559" s="27"/>
      <c r="M559" s="27"/>
      <c r="N559" s="28"/>
      <c r="O559" s="28"/>
      <c r="P559" s="28"/>
    </row>
    <row r="560" spans="1:16" ht="18">
      <c r="A560" s="22">
        <v>555</v>
      </c>
      <c r="B560" s="23" t="s">
        <v>111</v>
      </c>
      <c r="C560" s="23" t="s">
        <v>477</v>
      </c>
      <c r="D560" s="24">
        <v>1825721.2934999999</v>
      </c>
      <c r="E560" s="24">
        <v>1811746.4350000001</v>
      </c>
      <c r="F560" s="25">
        <f t="shared" si="8"/>
        <v>3637467.7285000002</v>
      </c>
      <c r="L560" s="27"/>
      <c r="M560" s="27"/>
      <c r="N560" s="28"/>
      <c r="O560" s="28"/>
      <c r="P560" s="28"/>
    </row>
    <row r="561" spans="1:16" ht="18">
      <c r="A561" s="22">
        <v>556</v>
      </c>
      <c r="B561" s="23" t="s">
        <v>111</v>
      </c>
      <c r="C561" s="23" t="s">
        <v>479</v>
      </c>
      <c r="D561" s="24">
        <v>1485847.341</v>
      </c>
      <c r="E561" s="24">
        <v>1474474.0242999999</v>
      </c>
      <c r="F561" s="25">
        <f t="shared" si="8"/>
        <v>2960321.3653000002</v>
      </c>
      <c r="L561" s="27"/>
      <c r="M561" s="27"/>
      <c r="N561" s="28"/>
      <c r="O561" s="28"/>
      <c r="P561" s="28"/>
    </row>
    <row r="562" spans="1:16" ht="18">
      <c r="A562" s="22">
        <v>557</v>
      </c>
      <c r="B562" s="23" t="s">
        <v>111</v>
      </c>
      <c r="C562" s="23" t="s">
        <v>481</v>
      </c>
      <c r="D562" s="24">
        <v>1656260.2069000001</v>
      </c>
      <c r="E562" s="24">
        <v>1643582.4765999999</v>
      </c>
      <c r="F562" s="25">
        <f t="shared" si="8"/>
        <v>3299842.6834999998</v>
      </c>
      <c r="L562" s="27"/>
      <c r="M562" s="27"/>
      <c r="N562" s="28"/>
      <c r="O562" s="28"/>
      <c r="P562" s="28"/>
    </row>
    <row r="563" spans="1:16" ht="36">
      <c r="A563" s="22">
        <v>558</v>
      </c>
      <c r="B563" s="23" t="s">
        <v>112</v>
      </c>
      <c r="C563" s="23" t="s">
        <v>486</v>
      </c>
      <c r="D563" s="24">
        <v>1859507.7635999999</v>
      </c>
      <c r="E563" s="24">
        <v>1845274.2888</v>
      </c>
      <c r="F563" s="25">
        <f t="shared" si="8"/>
        <v>3704782.0523999999</v>
      </c>
      <c r="L563" s="27"/>
      <c r="M563" s="27"/>
      <c r="N563" s="28"/>
      <c r="O563" s="28"/>
      <c r="P563" s="28"/>
    </row>
    <row r="564" spans="1:16" ht="36">
      <c r="A564" s="22">
        <v>559</v>
      </c>
      <c r="B564" s="23" t="s">
        <v>112</v>
      </c>
      <c r="C564" s="23" t="s">
        <v>488</v>
      </c>
      <c r="D564" s="24">
        <v>1919657.2409000001</v>
      </c>
      <c r="E564" s="24">
        <v>1904963.3559999999</v>
      </c>
      <c r="F564" s="25">
        <f t="shared" si="8"/>
        <v>3824620.5968999998</v>
      </c>
      <c r="L564" s="27"/>
      <c r="M564" s="27"/>
      <c r="N564" s="28"/>
      <c r="O564" s="28"/>
      <c r="P564" s="28"/>
    </row>
    <row r="565" spans="1:16" ht="18">
      <c r="A565" s="22">
        <v>560</v>
      </c>
      <c r="B565" s="23" t="s">
        <v>112</v>
      </c>
      <c r="C565" s="23" t="s">
        <v>490</v>
      </c>
      <c r="D565" s="24">
        <v>2950576.7285000002</v>
      </c>
      <c r="E565" s="24">
        <v>2927991.7411000002</v>
      </c>
      <c r="F565" s="25">
        <f t="shared" si="8"/>
        <v>5878568.4696000004</v>
      </c>
      <c r="L565" s="27"/>
      <c r="M565" s="27"/>
      <c r="N565" s="28"/>
      <c r="O565" s="28"/>
      <c r="P565" s="28"/>
    </row>
    <row r="566" spans="1:16" ht="18">
      <c r="A566" s="22">
        <v>561</v>
      </c>
      <c r="B566" s="23" t="s">
        <v>112</v>
      </c>
      <c r="C566" s="23" t="s">
        <v>492</v>
      </c>
      <c r="D566" s="24">
        <v>1940028.9685</v>
      </c>
      <c r="E566" s="24">
        <v>1925179.1497</v>
      </c>
      <c r="F566" s="25">
        <f t="shared" si="8"/>
        <v>3865208.1181999999</v>
      </c>
      <c r="L566" s="27"/>
      <c r="M566" s="27"/>
      <c r="N566" s="28"/>
      <c r="O566" s="28"/>
      <c r="P566" s="28"/>
    </row>
    <row r="567" spans="1:16" ht="18">
      <c r="A567" s="22">
        <v>562</v>
      </c>
      <c r="B567" s="23" t="s">
        <v>112</v>
      </c>
      <c r="C567" s="23" t="s">
        <v>494</v>
      </c>
      <c r="D567" s="24">
        <v>1738612.5693999999</v>
      </c>
      <c r="E567" s="24">
        <v>1725304.4787000001</v>
      </c>
      <c r="F567" s="25">
        <f t="shared" si="8"/>
        <v>3463917.0480999998</v>
      </c>
      <c r="L567" s="27"/>
      <c r="M567" s="27"/>
      <c r="N567" s="28"/>
      <c r="O567" s="28"/>
      <c r="P567" s="28"/>
    </row>
    <row r="568" spans="1:16" ht="18">
      <c r="A568" s="22">
        <v>563</v>
      </c>
      <c r="B568" s="23" t="s">
        <v>112</v>
      </c>
      <c r="C568" s="23" t="s">
        <v>496</v>
      </c>
      <c r="D568" s="24">
        <v>1322518.7527000001</v>
      </c>
      <c r="E568" s="24">
        <v>1312395.6235</v>
      </c>
      <c r="F568" s="25">
        <f t="shared" si="8"/>
        <v>2634914.3761999998</v>
      </c>
      <c r="L568" s="27"/>
      <c r="M568" s="27"/>
      <c r="N568" s="28"/>
      <c r="O568" s="28"/>
      <c r="P568" s="28"/>
    </row>
    <row r="569" spans="1:16" ht="18">
      <c r="A569" s="22">
        <v>564</v>
      </c>
      <c r="B569" s="23" t="s">
        <v>112</v>
      </c>
      <c r="C569" s="23" t="s">
        <v>498</v>
      </c>
      <c r="D569" s="24">
        <v>1288366.9705000001</v>
      </c>
      <c r="E569" s="24">
        <v>1278505.2538000001</v>
      </c>
      <c r="F569" s="25">
        <f t="shared" si="8"/>
        <v>2566872.2242999999</v>
      </c>
      <c r="L569" s="27"/>
      <c r="M569" s="27"/>
      <c r="N569" s="28"/>
      <c r="O569" s="28"/>
      <c r="P569" s="28"/>
    </row>
    <row r="570" spans="1:16" ht="18">
      <c r="A570" s="22">
        <v>565</v>
      </c>
      <c r="B570" s="23" t="s">
        <v>112</v>
      </c>
      <c r="C570" s="23" t="s">
        <v>500</v>
      </c>
      <c r="D570" s="24">
        <v>2892973.4326999998</v>
      </c>
      <c r="E570" s="24">
        <v>2870829.3657999998</v>
      </c>
      <c r="F570" s="25">
        <f t="shared" si="8"/>
        <v>5763802.7984999996</v>
      </c>
      <c r="L570" s="27"/>
      <c r="M570" s="27"/>
      <c r="N570" s="28"/>
      <c r="O570" s="28"/>
      <c r="P570" s="28"/>
    </row>
    <row r="571" spans="1:16" ht="18">
      <c r="A571" s="22">
        <v>566</v>
      </c>
      <c r="B571" s="23" t="s">
        <v>112</v>
      </c>
      <c r="C571" s="23" t="s">
        <v>502</v>
      </c>
      <c r="D571" s="24">
        <v>1721678.9276999999</v>
      </c>
      <c r="E571" s="24">
        <v>1708500.4543000001</v>
      </c>
      <c r="F571" s="25">
        <f t="shared" si="8"/>
        <v>3430179.3820000002</v>
      </c>
      <c r="L571" s="27"/>
      <c r="M571" s="27"/>
      <c r="N571" s="28"/>
      <c r="O571" s="28"/>
      <c r="P571" s="28"/>
    </row>
    <row r="572" spans="1:16" ht="18">
      <c r="A572" s="22">
        <v>567</v>
      </c>
      <c r="B572" s="23" t="s">
        <v>112</v>
      </c>
      <c r="C572" s="23" t="s">
        <v>504</v>
      </c>
      <c r="D572" s="24">
        <v>2151069.4725000001</v>
      </c>
      <c r="E572" s="24">
        <v>2134604.2585999998</v>
      </c>
      <c r="F572" s="25">
        <f t="shared" si="8"/>
        <v>4285673.7311000004</v>
      </c>
      <c r="L572" s="27"/>
      <c r="M572" s="27"/>
      <c r="N572" s="28"/>
      <c r="O572" s="28"/>
      <c r="P572" s="28"/>
    </row>
    <row r="573" spans="1:16" ht="18">
      <c r="A573" s="22">
        <v>568</v>
      </c>
      <c r="B573" s="23" t="s">
        <v>112</v>
      </c>
      <c r="C573" s="23" t="s">
        <v>506</v>
      </c>
      <c r="D573" s="24">
        <v>1659551.0393999999</v>
      </c>
      <c r="E573" s="24">
        <v>1646848.1196999999</v>
      </c>
      <c r="F573" s="25">
        <f t="shared" si="8"/>
        <v>3306399.1590999998</v>
      </c>
      <c r="L573" s="27"/>
      <c r="M573" s="27"/>
      <c r="N573" s="28"/>
      <c r="O573" s="28"/>
      <c r="P573" s="28"/>
    </row>
    <row r="574" spans="1:16" ht="18">
      <c r="A574" s="22">
        <v>569</v>
      </c>
      <c r="B574" s="23" t="s">
        <v>112</v>
      </c>
      <c r="C574" s="23" t="s">
        <v>508</v>
      </c>
      <c r="D574" s="24">
        <v>1499331.7703</v>
      </c>
      <c r="E574" s="24">
        <v>1487855.2379999999</v>
      </c>
      <c r="F574" s="25">
        <f t="shared" si="8"/>
        <v>2987187.0082999999</v>
      </c>
      <c r="L574" s="27"/>
      <c r="M574" s="27"/>
      <c r="N574" s="28"/>
      <c r="O574" s="28"/>
      <c r="P574" s="28"/>
    </row>
    <row r="575" spans="1:16" ht="36">
      <c r="A575" s="22">
        <v>570</v>
      </c>
      <c r="B575" s="23" t="s">
        <v>112</v>
      </c>
      <c r="C575" s="23" t="s">
        <v>510</v>
      </c>
      <c r="D575" s="24">
        <v>1352034.3881000001</v>
      </c>
      <c r="E575" s="24">
        <v>1341685.3334999999</v>
      </c>
      <c r="F575" s="25">
        <f t="shared" si="8"/>
        <v>2693719.7215999998</v>
      </c>
      <c r="L575" s="27"/>
      <c r="M575" s="27"/>
      <c r="N575" s="28"/>
      <c r="O575" s="28"/>
      <c r="P575" s="28"/>
    </row>
    <row r="576" spans="1:16" ht="18">
      <c r="A576" s="22">
        <v>571</v>
      </c>
      <c r="B576" s="23" t="s">
        <v>112</v>
      </c>
      <c r="C576" s="23" t="s">
        <v>512</v>
      </c>
      <c r="D576" s="24">
        <v>1554335.2297</v>
      </c>
      <c r="E576" s="24">
        <v>1542437.6772</v>
      </c>
      <c r="F576" s="25">
        <f t="shared" si="8"/>
        <v>3096772.9068999998</v>
      </c>
      <c r="L576" s="27"/>
      <c r="M576" s="27"/>
      <c r="N576" s="28"/>
      <c r="O576" s="28"/>
      <c r="P576" s="28"/>
    </row>
    <row r="577" spans="1:16" ht="18">
      <c r="A577" s="22">
        <v>572</v>
      </c>
      <c r="B577" s="23" t="s">
        <v>112</v>
      </c>
      <c r="C577" s="23" t="s">
        <v>514</v>
      </c>
      <c r="D577" s="24">
        <v>1628038.9127</v>
      </c>
      <c r="E577" s="24">
        <v>1615577.2004</v>
      </c>
      <c r="F577" s="25">
        <f t="shared" si="8"/>
        <v>3243616.1131000002</v>
      </c>
      <c r="L577" s="27"/>
      <c r="M577" s="27"/>
      <c r="N577" s="28"/>
      <c r="O577" s="28"/>
      <c r="P577" s="28"/>
    </row>
    <row r="578" spans="1:16" ht="36">
      <c r="A578" s="22">
        <v>573</v>
      </c>
      <c r="B578" s="23" t="s">
        <v>112</v>
      </c>
      <c r="C578" s="23" t="s">
        <v>516</v>
      </c>
      <c r="D578" s="24">
        <v>1974002.0785999999</v>
      </c>
      <c r="E578" s="24">
        <v>1958892.2150000001</v>
      </c>
      <c r="F578" s="25">
        <f t="shared" si="8"/>
        <v>3932894.2936</v>
      </c>
      <c r="L578" s="27"/>
      <c r="M578" s="27"/>
      <c r="N578" s="28"/>
      <c r="O578" s="28"/>
      <c r="P578" s="28"/>
    </row>
    <row r="579" spans="1:16" ht="18">
      <c r="A579" s="22">
        <v>574</v>
      </c>
      <c r="B579" s="23" t="s">
        <v>112</v>
      </c>
      <c r="C579" s="23" t="s">
        <v>518</v>
      </c>
      <c r="D579" s="24">
        <v>1657135.3225</v>
      </c>
      <c r="E579" s="24">
        <v>1644450.8938</v>
      </c>
      <c r="F579" s="25">
        <f t="shared" si="8"/>
        <v>3301586.2163</v>
      </c>
      <c r="L579" s="27"/>
      <c r="M579" s="27"/>
      <c r="N579" s="28"/>
      <c r="O579" s="28"/>
      <c r="P579" s="28"/>
    </row>
    <row r="580" spans="1:16" ht="18">
      <c r="A580" s="22">
        <v>575</v>
      </c>
      <c r="B580" s="23" t="s">
        <v>112</v>
      </c>
      <c r="C580" s="23" t="s">
        <v>520</v>
      </c>
      <c r="D580" s="24">
        <v>1540134.8951000001</v>
      </c>
      <c r="E580" s="24">
        <v>1528346.0379999999</v>
      </c>
      <c r="F580" s="25">
        <f t="shared" si="8"/>
        <v>3068480.9331</v>
      </c>
      <c r="L580" s="27"/>
      <c r="M580" s="27"/>
      <c r="N580" s="28"/>
      <c r="O580" s="28"/>
      <c r="P580" s="28"/>
    </row>
    <row r="581" spans="1:16" ht="36">
      <c r="A581" s="22">
        <v>576</v>
      </c>
      <c r="B581" s="23" t="s">
        <v>112</v>
      </c>
      <c r="C581" s="23" t="s">
        <v>523</v>
      </c>
      <c r="D581" s="24">
        <v>1462885.1151000001</v>
      </c>
      <c r="E581" s="24">
        <v>1451687.5612000001</v>
      </c>
      <c r="F581" s="25">
        <f t="shared" si="8"/>
        <v>2914572.6762999999</v>
      </c>
      <c r="L581" s="27"/>
      <c r="M581" s="27"/>
      <c r="N581" s="28"/>
      <c r="O581" s="28"/>
      <c r="P581" s="28"/>
    </row>
    <row r="582" spans="1:16" ht="18">
      <c r="A582" s="22">
        <v>577</v>
      </c>
      <c r="B582" s="23" t="s">
        <v>112</v>
      </c>
      <c r="C582" s="23" t="s">
        <v>525</v>
      </c>
      <c r="D582" s="24">
        <v>1984155.6719</v>
      </c>
      <c r="E582" s="24">
        <v>1968968.0882999999</v>
      </c>
      <c r="F582" s="25">
        <f t="shared" si="8"/>
        <v>3953123.7601999999</v>
      </c>
      <c r="L582" s="27"/>
      <c r="M582" s="27"/>
      <c r="N582" s="28"/>
      <c r="O582" s="28"/>
      <c r="P582" s="28"/>
    </row>
    <row r="583" spans="1:16" ht="36">
      <c r="A583" s="22">
        <v>578</v>
      </c>
      <c r="B583" s="23" t="s">
        <v>113</v>
      </c>
      <c r="C583" s="23" t="s">
        <v>529</v>
      </c>
      <c r="D583" s="24">
        <v>1912566.5545000001</v>
      </c>
      <c r="E583" s="24">
        <v>1897926.9447999999</v>
      </c>
      <c r="F583" s="25">
        <f t="shared" ref="F583:F646" si="9">D583+E583</f>
        <v>3810493.4992999998</v>
      </c>
      <c r="L583" s="27"/>
      <c r="M583" s="27"/>
      <c r="N583" s="28"/>
      <c r="O583" s="28"/>
      <c r="P583" s="28"/>
    </row>
    <row r="584" spans="1:16" ht="36">
      <c r="A584" s="22">
        <v>579</v>
      </c>
      <c r="B584" s="23" t="s">
        <v>113</v>
      </c>
      <c r="C584" s="23" t="s">
        <v>531</v>
      </c>
      <c r="D584" s="24">
        <v>2023188.6836999999</v>
      </c>
      <c r="E584" s="24">
        <v>2007702.3245000001</v>
      </c>
      <c r="F584" s="25">
        <f t="shared" si="9"/>
        <v>4030891.0082</v>
      </c>
      <c r="L584" s="27"/>
      <c r="M584" s="27"/>
      <c r="N584" s="28"/>
      <c r="O584" s="28"/>
      <c r="P584" s="28"/>
    </row>
    <row r="585" spans="1:16" ht="36">
      <c r="A585" s="22">
        <v>580</v>
      </c>
      <c r="B585" s="23" t="s">
        <v>113</v>
      </c>
      <c r="C585" s="23" t="s">
        <v>533</v>
      </c>
      <c r="D585" s="24">
        <v>2059772.6111999999</v>
      </c>
      <c r="E585" s="24">
        <v>2044006.2228999999</v>
      </c>
      <c r="F585" s="25">
        <f t="shared" si="9"/>
        <v>4103778.8341000001</v>
      </c>
      <c r="L585" s="27"/>
      <c r="M585" s="27"/>
      <c r="N585" s="28"/>
      <c r="O585" s="28"/>
      <c r="P585" s="28"/>
    </row>
    <row r="586" spans="1:16" ht="36">
      <c r="A586" s="22">
        <v>581</v>
      </c>
      <c r="B586" s="23" t="s">
        <v>113</v>
      </c>
      <c r="C586" s="23" t="s">
        <v>535</v>
      </c>
      <c r="D586" s="24">
        <v>1527768.6865000001</v>
      </c>
      <c r="E586" s="24">
        <v>1516074.4857999999</v>
      </c>
      <c r="F586" s="25">
        <f t="shared" si="9"/>
        <v>3043843.1723000002</v>
      </c>
      <c r="L586" s="27"/>
      <c r="M586" s="27"/>
      <c r="N586" s="28"/>
      <c r="O586" s="28"/>
      <c r="P586" s="28"/>
    </row>
    <row r="587" spans="1:16" ht="18">
      <c r="A587" s="22">
        <v>582</v>
      </c>
      <c r="B587" s="23" t="s">
        <v>113</v>
      </c>
      <c r="C587" s="23" t="s">
        <v>537</v>
      </c>
      <c r="D587" s="24">
        <v>1600916.6897</v>
      </c>
      <c r="E587" s="24">
        <v>1588662.5826000001</v>
      </c>
      <c r="F587" s="25">
        <f t="shared" si="9"/>
        <v>3189579.2722999998</v>
      </c>
      <c r="L587" s="27"/>
      <c r="M587" s="27"/>
      <c r="N587" s="28"/>
      <c r="O587" s="28"/>
      <c r="P587" s="28"/>
    </row>
    <row r="588" spans="1:16" ht="18">
      <c r="A588" s="22">
        <v>583</v>
      </c>
      <c r="B588" s="23" t="s">
        <v>113</v>
      </c>
      <c r="C588" s="23" t="s">
        <v>539</v>
      </c>
      <c r="D588" s="24">
        <v>2460232.4763000002</v>
      </c>
      <c r="E588" s="24">
        <v>2441400.7954000002</v>
      </c>
      <c r="F588" s="25">
        <f t="shared" si="9"/>
        <v>4901633.2717000004</v>
      </c>
      <c r="L588" s="27"/>
      <c r="M588" s="27"/>
      <c r="N588" s="28"/>
      <c r="O588" s="28"/>
      <c r="P588" s="28"/>
    </row>
    <row r="589" spans="1:16" ht="18">
      <c r="A589" s="22">
        <v>584</v>
      </c>
      <c r="B589" s="23" t="s">
        <v>113</v>
      </c>
      <c r="C589" s="23" t="s">
        <v>541</v>
      </c>
      <c r="D589" s="24">
        <v>1732696.3922999999</v>
      </c>
      <c r="E589" s="24">
        <v>1719433.5865</v>
      </c>
      <c r="F589" s="25">
        <f t="shared" si="9"/>
        <v>3452129.9788000002</v>
      </c>
      <c r="L589" s="27"/>
      <c r="M589" s="27"/>
      <c r="N589" s="28"/>
      <c r="O589" s="28"/>
      <c r="P589" s="28"/>
    </row>
    <row r="590" spans="1:16" ht="18">
      <c r="A590" s="22">
        <v>585</v>
      </c>
      <c r="B590" s="23" t="s">
        <v>113</v>
      </c>
      <c r="C590" s="23" t="s">
        <v>543</v>
      </c>
      <c r="D590" s="24">
        <v>1745699.5508000001</v>
      </c>
      <c r="E590" s="24">
        <v>1732337.2132000001</v>
      </c>
      <c r="F590" s="25">
        <f t="shared" si="9"/>
        <v>3478036.764</v>
      </c>
      <c r="L590" s="27"/>
      <c r="M590" s="27"/>
      <c r="N590" s="28"/>
      <c r="O590" s="28"/>
      <c r="P590" s="28"/>
    </row>
    <row r="591" spans="1:16" ht="18">
      <c r="A591" s="22">
        <v>586</v>
      </c>
      <c r="B591" s="23" t="s">
        <v>113</v>
      </c>
      <c r="C591" s="23" t="s">
        <v>545</v>
      </c>
      <c r="D591" s="24">
        <v>2098757.128</v>
      </c>
      <c r="E591" s="24">
        <v>2082692.3354</v>
      </c>
      <c r="F591" s="25">
        <f t="shared" si="9"/>
        <v>4181449.4633999998</v>
      </c>
      <c r="L591" s="27"/>
      <c r="M591" s="27"/>
      <c r="N591" s="28"/>
      <c r="O591" s="28"/>
      <c r="P591" s="28"/>
    </row>
    <row r="592" spans="1:16" ht="18">
      <c r="A592" s="22">
        <v>587</v>
      </c>
      <c r="B592" s="23" t="s">
        <v>113</v>
      </c>
      <c r="C592" s="23" t="s">
        <v>547</v>
      </c>
      <c r="D592" s="24">
        <v>2277409.0351</v>
      </c>
      <c r="E592" s="24">
        <v>2259976.7637</v>
      </c>
      <c r="F592" s="25">
        <f t="shared" si="9"/>
        <v>4537385.7988</v>
      </c>
      <c r="L592" s="27"/>
      <c r="M592" s="27"/>
      <c r="N592" s="28"/>
      <c r="O592" s="28"/>
      <c r="P592" s="28"/>
    </row>
    <row r="593" spans="1:16" ht="18">
      <c r="A593" s="22">
        <v>588</v>
      </c>
      <c r="B593" s="23" t="s">
        <v>113</v>
      </c>
      <c r="C593" s="23" t="s">
        <v>549</v>
      </c>
      <c r="D593" s="24">
        <v>1742557.8765</v>
      </c>
      <c r="E593" s="24">
        <v>1729219.5867000001</v>
      </c>
      <c r="F593" s="25">
        <f t="shared" si="9"/>
        <v>3471777.4632000001</v>
      </c>
      <c r="L593" s="27"/>
      <c r="M593" s="27"/>
      <c r="N593" s="28"/>
      <c r="O593" s="28"/>
      <c r="P593" s="28"/>
    </row>
    <row r="594" spans="1:16" ht="36">
      <c r="A594" s="22">
        <v>589</v>
      </c>
      <c r="B594" s="23" t="s">
        <v>113</v>
      </c>
      <c r="C594" s="23" t="s">
        <v>551</v>
      </c>
      <c r="D594" s="24">
        <v>1803661.6240000001</v>
      </c>
      <c r="E594" s="24">
        <v>1789855.6196999999</v>
      </c>
      <c r="F594" s="25">
        <f t="shared" si="9"/>
        <v>3593517.2437</v>
      </c>
      <c r="L594" s="27"/>
      <c r="M594" s="27"/>
      <c r="N594" s="28"/>
      <c r="O594" s="28"/>
      <c r="P594" s="28"/>
    </row>
    <row r="595" spans="1:16" ht="18">
      <c r="A595" s="22">
        <v>590</v>
      </c>
      <c r="B595" s="23" t="s">
        <v>113</v>
      </c>
      <c r="C595" s="23" t="s">
        <v>553</v>
      </c>
      <c r="D595" s="24">
        <v>1676172.3117</v>
      </c>
      <c r="E595" s="24">
        <v>1663342.1655999999</v>
      </c>
      <c r="F595" s="25">
        <f t="shared" si="9"/>
        <v>3339514.4772999999</v>
      </c>
      <c r="L595" s="27"/>
      <c r="M595" s="27"/>
      <c r="N595" s="28"/>
      <c r="O595" s="28"/>
      <c r="P595" s="28"/>
    </row>
    <row r="596" spans="1:16" ht="18">
      <c r="A596" s="22">
        <v>591</v>
      </c>
      <c r="B596" s="23" t="s">
        <v>113</v>
      </c>
      <c r="C596" s="23" t="s">
        <v>555</v>
      </c>
      <c r="D596" s="24">
        <v>2096282.2058999999</v>
      </c>
      <c r="E596" s="24">
        <v>2080236.3574000001</v>
      </c>
      <c r="F596" s="25">
        <f t="shared" si="9"/>
        <v>4176518.5633</v>
      </c>
      <c r="L596" s="27"/>
      <c r="M596" s="27"/>
      <c r="N596" s="28"/>
      <c r="O596" s="28"/>
      <c r="P596" s="28"/>
    </row>
    <row r="597" spans="1:16" ht="18">
      <c r="A597" s="22">
        <v>592</v>
      </c>
      <c r="B597" s="23" t="s">
        <v>113</v>
      </c>
      <c r="C597" s="23" t="s">
        <v>557</v>
      </c>
      <c r="D597" s="24">
        <v>1391236.4394</v>
      </c>
      <c r="E597" s="24">
        <v>1380587.3154</v>
      </c>
      <c r="F597" s="25">
        <f t="shared" si="9"/>
        <v>2771823.7548000002</v>
      </c>
      <c r="L597" s="27"/>
      <c r="M597" s="27"/>
      <c r="N597" s="28"/>
      <c r="O597" s="28"/>
      <c r="P597" s="28"/>
    </row>
    <row r="598" spans="1:16" ht="18">
      <c r="A598" s="22">
        <v>593</v>
      </c>
      <c r="B598" s="23" t="s">
        <v>113</v>
      </c>
      <c r="C598" s="23" t="s">
        <v>559</v>
      </c>
      <c r="D598" s="24">
        <v>2299335.1562000001</v>
      </c>
      <c r="E598" s="24">
        <v>2281735.0528000002</v>
      </c>
      <c r="F598" s="25">
        <f t="shared" si="9"/>
        <v>4581070.2089999998</v>
      </c>
      <c r="L598" s="27"/>
      <c r="M598" s="27"/>
      <c r="N598" s="28"/>
      <c r="O598" s="28"/>
      <c r="P598" s="28"/>
    </row>
    <row r="599" spans="1:16" ht="18">
      <c r="A599" s="22">
        <v>594</v>
      </c>
      <c r="B599" s="23" t="s">
        <v>113</v>
      </c>
      <c r="C599" s="23" t="s">
        <v>561</v>
      </c>
      <c r="D599" s="24">
        <v>1852640.3436</v>
      </c>
      <c r="E599" s="24">
        <v>1838459.4350000001</v>
      </c>
      <c r="F599" s="25">
        <f t="shared" si="9"/>
        <v>3691099.7785999998</v>
      </c>
      <c r="L599" s="27"/>
      <c r="M599" s="27"/>
      <c r="N599" s="28"/>
      <c r="O599" s="28"/>
      <c r="P599" s="28"/>
    </row>
    <row r="600" spans="1:16" ht="18">
      <c r="A600" s="22">
        <v>595</v>
      </c>
      <c r="B600" s="23" t="s">
        <v>113</v>
      </c>
      <c r="C600" s="23" t="s">
        <v>563</v>
      </c>
      <c r="D600" s="24">
        <v>2173637.9685</v>
      </c>
      <c r="E600" s="24">
        <v>2157000.0057000001</v>
      </c>
      <c r="F600" s="25">
        <f t="shared" si="9"/>
        <v>4330637.9742000001</v>
      </c>
      <c r="L600" s="27"/>
      <c r="M600" s="27"/>
      <c r="N600" s="28"/>
      <c r="O600" s="28"/>
      <c r="P600" s="28"/>
    </row>
    <row r="601" spans="1:16" ht="36">
      <c r="A601" s="22">
        <v>596</v>
      </c>
      <c r="B601" s="23" t="s">
        <v>114</v>
      </c>
      <c r="C601" s="23" t="s">
        <v>567</v>
      </c>
      <c r="D601" s="24">
        <v>1358422.0552000001</v>
      </c>
      <c r="E601" s="24">
        <v>1348024.1066000001</v>
      </c>
      <c r="F601" s="25">
        <f t="shared" si="9"/>
        <v>2706446.1617999999</v>
      </c>
      <c r="L601" s="27"/>
      <c r="M601" s="27"/>
      <c r="N601" s="28"/>
      <c r="O601" s="28"/>
      <c r="P601" s="28"/>
    </row>
    <row r="602" spans="1:16" ht="36">
      <c r="A602" s="22">
        <v>597</v>
      </c>
      <c r="B602" s="23" t="s">
        <v>114</v>
      </c>
      <c r="C602" s="23" t="s">
        <v>569</v>
      </c>
      <c r="D602" s="24">
        <v>1362232.6170000001</v>
      </c>
      <c r="E602" s="24">
        <v>1351805.5008</v>
      </c>
      <c r="F602" s="25">
        <f t="shared" si="9"/>
        <v>2714038.1178000001</v>
      </c>
      <c r="L602" s="27"/>
      <c r="M602" s="27"/>
      <c r="N602" s="28"/>
      <c r="O602" s="28"/>
      <c r="P602" s="28"/>
    </row>
    <row r="603" spans="1:16" ht="18">
      <c r="A603" s="22">
        <v>598</v>
      </c>
      <c r="B603" s="23" t="s">
        <v>114</v>
      </c>
      <c r="C603" s="23" t="s">
        <v>571</v>
      </c>
      <c r="D603" s="24">
        <v>1697113.0212000001</v>
      </c>
      <c r="E603" s="24">
        <v>1684122.5859000001</v>
      </c>
      <c r="F603" s="25">
        <f t="shared" si="9"/>
        <v>3381235.6071000001</v>
      </c>
      <c r="L603" s="27"/>
      <c r="M603" s="27"/>
      <c r="N603" s="28"/>
      <c r="O603" s="28"/>
      <c r="P603" s="28"/>
    </row>
    <row r="604" spans="1:16" ht="18">
      <c r="A604" s="22">
        <v>599</v>
      </c>
      <c r="B604" s="23" t="s">
        <v>114</v>
      </c>
      <c r="C604" s="23" t="s">
        <v>573</v>
      </c>
      <c r="D604" s="24">
        <v>1500210.3991</v>
      </c>
      <c r="E604" s="24">
        <v>1488727.1414000001</v>
      </c>
      <c r="F604" s="25">
        <f t="shared" si="9"/>
        <v>2988937.5405000001</v>
      </c>
      <c r="L604" s="27"/>
      <c r="M604" s="27"/>
      <c r="N604" s="28"/>
      <c r="O604" s="28"/>
      <c r="P604" s="28"/>
    </row>
    <row r="605" spans="1:16" ht="18">
      <c r="A605" s="22">
        <v>600</v>
      </c>
      <c r="B605" s="23" t="s">
        <v>114</v>
      </c>
      <c r="C605" s="23" t="s">
        <v>576</v>
      </c>
      <c r="D605" s="24">
        <v>1419669.7501000001</v>
      </c>
      <c r="E605" s="24">
        <v>1408802.9852</v>
      </c>
      <c r="F605" s="25">
        <f t="shared" si="9"/>
        <v>2828472.7352999998</v>
      </c>
      <c r="L605" s="27"/>
      <c r="M605" s="27"/>
      <c r="N605" s="28"/>
      <c r="O605" s="28"/>
      <c r="P605" s="28"/>
    </row>
    <row r="606" spans="1:16" ht="18">
      <c r="A606" s="22">
        <v>601</v>
      </c>
      <c r="B606" s="23" t="s">
        <v>114</v>
      </c>
      <c r="C606" s="23" t="s">
        <v>578</v>
      </c>
      <c r="D606" s="24">
        <v>1616934.1151999999</v>
      </c>
      <c r="E606" s="24">
        <v>1604557.4038</v>
      </c>
      <c r="F606" s="25">
        <f t="shared" si="9"/>
        <v>3221491.5189999999</v>
      </c>
      <c r="L606" s="27"/>
      <c r="M606" s="27"/>
      <c r="N606" s="28"/>
      <c r="O606" s="28"/>
      <c r="P606" s="28"/>
    </row>
    <row r="607" spans="1:16" ht="18">
      <c r="A607" s="22">
        <v>602</v>
      </c>
      <c r="B607" s="23" t="s">
        <v>114</v>
      </c>
      <c r="C607" s="23" t="s">
        <v>580</v>
      </c>
      <c r="D607" s="24">
        <v>1355231.027</v>
      </c>
      <c r="E607" s="24">
        <v>1344857.504</v>
      </c>
      <c r="F607" s="25">
        <f t="shared" si="9"/>
        <v>2700088.531</v>
      </c>
      <c r="L607" s="27"/>
      <c r="M607" s="27"/>
      <c r="N607" s="28"/>
      <c r="O607" s="28"/>
      <c r="P607" s="28"/>
    </row>
    <row r="608" spans="1:16" ht="18">
      <c r="A608" s="22">
        <v>603</v>
      </c>
      <c r="B608" s="23" t="s">
        <v>114</v>
      </c>
      <c r="C608" s="23" t="s">
        <v>581</v>
      </c>
      <c r="D608" s="24">
        <v>1407476.9964000001</v>
      </c>
      <c r="E608" s="24">
        <v>1396703.5601999999</v>
      </c>
      <c r="F608" s="25">
        <f t="shared" si="9"/>
        <v>2804180.5565999998</v>
      </c>
      <c r="L608" s="27"/>
      <c r="M608" s="27"/>
      <c r="N608" s="28"/>
      <c r="O608" s="28"/>
      <c r="P608" s="28"/>
    </row>
    <row r="609" spans="1:16" ht="18">
      <c r="A609" s="22">
        <v>604</v>
      </c>
      <c r="B609" s="23" t="s">
        <v>114</v>
      </c>
      <c r="C609" s="23" t="s">
        <v>583</v>
      </c>
      <c r="D609" s="24">
        <v>1384323.4631000001</v>
      </c>
      <c r="E609" s="24">
        <v>1373727.254</v>
      </c>
      <c r="F609" s="25">
        <f t="shared" si="9"/>
        <v>2758050.7171</v>
      </c>
      <c r="L609" s="27"/>
      <c r="M609" s="27"/>
      <c r="N609" s="28"/>
      <c r="O609" s="28"/>
      <c r="P609" s="28"/>
    </row>
    <row r="610" spans="1:16" ht="18">
      <c r="A610" s="22">
        <v>605</v>
      </c>
      <c r="B610" s="23" t="s">
        <v>114</v>
      </c>
      <c r="C610" s="23" t="s">
        <v>585</v>
      </c>
      <c r="D610" s="24">
        <v>1571480.683</v>
      </c>
      <c r="E610" s="24">
        <v>1559451.8918000001</v>
      </c>
      <c r="F610" s="25">
        <f t="shared" si="9"/>
        <v>3130932.5748000001</v>
      </c>
      <c r="L610" s="27"/>
      <c r="M610" s="27"/>
      <c r="N610" s="28"/>
      <c r="O610" s="28"/>
      <c r="P610" s="28"/>
    </row>
    <row r="611" spans="1:16" ht="18">
      <c r="A611" s="22">
        <v>606</v>
      </c>
      <c r="B611" s="23" t="s">
        <v>114</v>
      </c>
      <c r="C611" s="23" t="s">
        <v>587</v>
      </c>
      <c r="D611" s="24">
        <v>1663931.8606</v>
      </c>
      <c r="E611" s="24">
        <v>1651195.4081999999</v>
      </c>
      <c r="F611" s="25">
        <f t="shared" si="9"/>
        <v>3315127.2688000002</v>
      </c>
      <c r="L611" s="27"/>
      <c r="M611" s="27"/>
      <c r="N611" s="28"/>
      <c r="O611" s="28"/>
      <c r="P611" s="28"/>
    </row>
    <row r="612" spans="1:16" ht="18">
      <c r="A612" s="22">
        <v>607</v>
      </c>
      <c r="B612" s="23" t="s">
        <v>114</v>
      </c>
      <c r="C612" s="23" t="s">
        <v>589</v>
      </c>
      <c r="D612" s="24">
        <v>1923121.7826</v>
      </c>
      <c r="E612" s="24">
        <v>1908401.3787</v>
      </c>
      <c r="F612" s="25">
        <f t="shared" si="9"/>
        <v>3831523.1612999998</v>
      </c>
      <c r="L612" s="27"/>
      <c r="M612" s="27"/>
      <c r="N612" s="28"/>
      <c r="O612" s="28"/>
      <c r="P612" s="28"/>
    </row>
    <row r="613" spans="1:16" ht="18">
      <c r="A613" s="22">
        <v>608</v>
      </c>
      <c r="B613" s="23" t="s">
        <v>114</v>
      </c>
      <c r="C613" s="23" t="s">
        <v>591</v>
      </c>
      <c r="D613" s="24">
        <v>1792626.8951000001</v>
      </c>
      <c r="E613" s="24">
        <v>1778905.3554</v>
      </c>
      <c r="F613" s="25">
        <f t="shared" si="9"/>
        <v>3571532.2505000001</v>
      </c>
      <c r="L613" s="27"/>
      <c r="M613" s="27"/>
      <c r="N613" s="28"/>
      <c r="O613" s="28"/>
      <c r="P613" s="28"/>
    </row>
    <row r="614" spans="1:16" ht="18">
      <c r="A614" s="22">
        <v>609</v>
      </c>
      <c r="B614" s="23" t="s">
        <v>114</v>
      </c>
      <c r="C614" s="23" t="s">
        <v>593</v>
      </c>
      <c r="D614" s="24">
        <v>1562615.4509999999</v>
      </c>
      <c r="E614" s="24">
        <v>1550654.5181</v>
      </c>
      <c r="F614" s="25">
        <f t="shared" si="9"/>
        <v>3113269.9690999999</v>
      </c>
      <c r="L614" s="27"/>
      <c r="M614" s="27"/>
      <c r="N614" s="28"/>
      <c r="O614" s="28"/>
      <c r="P614" s="28"/>
    </row>
    <row r="615" spans="1:16" ht="18">
      <c r="A615" s="22">
        <v>610</v>
      </c>
      <c r="B615" s="23" t="s">
        <v>114</v>
      </c>
      <c r="C615" s="23" t="s">
        <v>595</v>
      </c>
      <c r="D615" s="24">
        <v>1227936.4358000001</v>
      </c>
      <c r="E615" s="24">
        <v>1218537.2805000001</v>
      </c>
      <c r="F615" s="25">
        <f t="shared" si="9"/>
        <v>2446473.7163</v>
      </c>
      <c r="L615" s="27"/>
      <c r="M615" s="27"/>
      <c r="N615" s="28"/>
      <c r="O615" s="28"/>
      <c r="P615" s="28"/>
    </row>
    <row r="616" spans="1:16" ht="18">
      <c r="A616" s="22">
        <v>611</v>
      </c>
      <c r="B616" s="23" t="s">
        <v>114</v>
      </c>
      <c r="C616" s="23" t="s">
        <v>335</v>
      </c>
      <c r="D616" s="24">
        <v>1582312.3119999999</v>
      </c>
      <c r="E616" s="24">
        <v>1570200.6107999999</v>
      </c>
      <c r="F616" s="25">
        <f t="shared" si="9"/>
        <v>3152512.9227999998</v>
      </c>
      <c r="L616" s="27"/>
      <c r="M616" s="27"/>
      <c r="N616" s="28"/>
      <c r="O616" s="28"/>
      <c r="P616" s="28"/>
    </row>
    <row r="617" spans="1:16" ht="18">
      <c r="A617" s="22">
        <v>612</v>
      </c>
      <c r="B617" s="23" t="s">
        <v>114</v>
      </c>
      <c r="C617" s="23" t="s">
        <v>598</v>
      </c>
      <c r="D617" s="24">
        <v>1395024.6447999999</v>
      </c>
      <c r="E617" s="24">
        <v>1384346.5242000001</v>
      </c>
      <c r="F617" s="25">
        <f t="shared" si="9"/>
        <v>2779371.1690000002</v>
      </c>
      <c r="L617" s="27"/>
      <c r="M617" s="27"/>
      <c r="N617" s="28"/>
      <c r="O617" s="28"/>
      <c r="P617" s="28"/>
    </row>
    <row r="618" spans="1:16" ht="18">
      <c r="A618" s="22">
        <v>613</v>
      </c>
      <c r="B618" s="23" t="s">
        <v>114</v>
      </c>
      <c r="C618" s="23" t="s">
        <v>600</v>
      </c>
      <c r="D618" s="24">
        <v>1454328.2948</v>
      </c>
      <c r="E618" s="24">
        <v>1443196.2386</v>
      </c>
      <c r="F618" s="25">
        <f t="shared" si="9"/>
        <v>2897524.5334000001</v>
      </c>
      <c r="L618" s="27"/>
      <c r="M618" s="27"/>
      <c r="N618" s="28"/>
      <c r="O618" s="28"/>
      <c r="P618" s="28"/>
    </row>
    <row r="619" spans="1:16" ht="18">
      <c r="A619" s="22">
        <v>614</v>
      </c>
      <c r="B619" s="23" t="s">
        <v>114</v>
      </c>
      <c r="C619" s="23" t="s">
        <v>603</v>
      </c>
      <c r="D619" s="24">
        <v>1541143.5359</v>
      </c>
      <c r="E619" s="24">
        <v>1529346.9583000001</v>
      </c>
      <c r="F619" s="25">
        <f t="shared" si="9"/>
        <v>3070490.4942000001</v>
      </c>
      <c r="L619" s="27"/>
      <c r="M619" s="27"/>
      <c r="N619" s="28"/>
      <c r="O619" s="28"/>
      <c r="P619" s="28"/>
    </row>
    <row r="620" spans="1:16" ht="18">
      <c r="A620" s="22">
        <v>615</v>
      </c>
      <c r="B620" s="23" t="s">
        <v>114</v>
      </c>
      <c r="C620" s="23" t="s">
        <v>343</v>
      </c>
      <c r="D620" s="24">
        <v>1525189.273</v>
      </c>
      <c r="E620" s="24">
        <v>1513514.8162</v>
      </c>
      <c r="F620" s="25">
        <f t="shared" si="9"/>
        <v>3038704.0891999998</v>
      </c>
      <c r="L620" s="27"/>
      <c r="M620" s="27"/>
      <c r="N620" s="28"/>
      <c r="O620" s="28"/>
      <c r="P620" s="28"/>
    </row>
    <row r="621" spans="1:16" ht="18">
      <c r="A621" s="22">
        <v>616</v>
      </c>
      <c r="B621" s="23" t="s">
        <v>114</v>
      </c>
      <c r="C621" s="23" t="s">
        <v>606</v>
      </c>
      <c r="D621" s="24">
        <v>1650197.3119999999</v>
      </c>
      <c r="E621" s="24">
        <v>1637565.9897</v>
      </c>
      <c r="F621" s="25">
        <f t="shared" si="9"/>
        <v>3287763.3017000002</v>
      </c>
      <c r="L621" s="27"/>
      <c r="M621" s="27"/>
      <c r="N621" s="28"/>
      <c r="O621" s="28"/>
      <c r="P621" s="28"/>
    </row>
    <row r="622" spans="1:16" ht="18">
      <c r="A622" s="22">
        <v>617</v>
      </c>
      <c r="B622" s="23" t="s">
        <v>114</v>
      </c>
      <c r="C622" s="23" t="s">
        <v>608</v>
      </c>
      <c r="D622" s="24">
        <v>1497827.7538999999</v>
      </c>
      <c r="E622" s="24">
        <v>1486362.7339999999</v>
      </c>
      <c r="F622" s="25">
        <f t="shared" si="9"/>
        <v>2984190.4879000001</v>
      </c>
      <c r="L622" s="27"/>
      <c r="M622" s="27"/>
      <c r="N622" s="28"/>
      <c r="O622" s="28"/>
      <c r="P622" s="28"/>
    </row>
    <row r="623" spans="1:16" ht="18">
      <c r="A623" s="22">
        <v>618</v>
      </c>
      <c r="B623" s="23" t="s">
        <v>114</v>
      </c>
      <c r="C623" s="23" t="s">
        <v>610</v>
      </c>
      <c r="D623" s="24">
        <v>1841789.4147000001</v>
      </c>
      <c r="E623" s="24">
        <v>1827691.5637999999</v>
      </c>
      <c r="F623" s="25">
        <f t="shared" si="9"/>
        <v>3669480.9785000002</v>
      </c>
      <c r="L623" s="27"/>
      <c r="M623" s="27"/>
      <c r="N623" s="28"/>
      <c r="O623" s="28"/>
      <c r="P623" s="28"/>
    </row>
    <row r="624" spans="1:16" ht="18">
      <c r="A624" s="22">
        <v>619</v>
      </c>
      <c r="B624" s="23" t="s">
        <v>114</v>
      </c>
      <c r="C624" s="23" t="s">
        <v>612</v>
      </c>
      <c r="D624" s="24">
        <v>1527328.7464000001</v>
      </c>
      <c r="E624" s="24">
        <v>1515637.9131</v>
      </c>
      <c r="F624" s="25">
        <f t="shared" si="9"/>
        <v>3042966.6595000001</v>
      </c>
      <c r="L624" s="27"/>
      <c r="M624" s="27"/>
      <c r="N624" s="28"/>
      <c r="O624" s="28"/>
      <c r="P624" s="28"/>
    </row>
    <row r="625" spans="1:16" ht="18">
      <c r="A625" s="22">
        <v>620</v>
      </c>
      <c r="B625" s="23" t="s">
        <v>114</v>
      </c>
      <c r="C625" s="23" t="s">
        <v>614</v>
      </c>
      <c r="D625" s="24">
        <v>2012236.6177999999</v>
      </c>
      <c r="E625" s="24">
        <v>1996834.0904999999</v>
      </c>
      <c r="F625" s="25">
        <f t="shared" si="9"/>
        <v>4009070.7083000001</v>
      </c>
      <c r="L625" s="27"/>
      <c r="M625" s="27"/>
      <c r="N625" s="28"/>
      <c r="O625" s="28"/>
      <c r="P625" s="28"/>
    </row>
    <row r="626" spans="1:16" ht="18">
      <c r="A626" s="22">
        <v>621</v>
      </c>
      <c r="B626" s="23" t="s">
        <v>114</v>
      </c>
      <c r="C626" s="23" t="s">
        <v>616</v>
      </c>
      <c r="D626" s="24">
        <v>1377329.0464999999</v>
      </c>
      <c r="E626" s="24">
        <v>1366786.3757</v>
      </c>
      <c r="F626" s="25">
        <f t="shared" si="9"/>
        <v>2744115.4221999999</v>
      </c>
      <c r="L626" s="27"/>
      <c r="M626" s="27"/>
      <c r="N626" s="28"/>
      <c r="O626" s="28"/>
      <c r="P626" s="28"/>
    </row>
    <row r="627" spans="1:16" ht="18">
      <c r="A627" s="22">
        <v>622</v>
      </c>
      <c r="B627" s="23" t="s">
        <v>114</v>
      </c>
      <c r="C627" s="23" t="s">
        <v>618</v>
      </c>
      <c r="D627" s="24">
        <v>1665945.1540000001</v>
      </c>
      <c r="E627" s="24">
        <v>1653193.2908999999</v>
      </c>
      <c r="F627" s="25">
        <f t="shared" si="9"/>
        <v>3319138.4449</v>
      </c>
      <c r="L627" s="27"/>
      <c r="M627" s="27"/>
      <c r="N627" s="28"/>
      <c r="O627" s="28"/>
      <c r="P627" s="28"/>
    </row>
    <row r="628" spans="1:16" ht="18">
      <c r="A628" s="22">
        <v>623</v>
      </c>
      <c r="B628" s="23" t="s">
        <v>114</v>
      </c>
      <c r="C628" s="23" t="s">
        <v>620</v>
      </c>
      <c r="D628" s="24">
        <v>1671286.7653999999</v>
      </c>
      <c r="E628" s="24">
        <v>1658494.0153000001</v>
      </c>
      <c r="F628" s="25">
        <f t="shared" si="9"/>
        <v>3329780.7807</v>
      </c>
      <c r="L628" s="27"/>
      <c r="M628" s="27"/>
      <c r="N628" s="28"/>
      <c r="O628" s="28"/>
      <c r="P628" s="28"/>
    </row>
    <row r="629" spans="1:16" ht="18">
      <c r="A629" s="22">
        <v>624</v>
      </c>
      <c r="B629" s="23" t="s">
        <v>114</v>
      </c>
      <c r="C629" s="23" t="s">
        <v>622</v>
      </c>
      <c r="D629" s="24">
        <v>1472780.6706000001</v>
      </c>
      <c r="E629" s="24">
        <v>1461507.3718000001</v>
      </c>
      <c r="F629" s="25">
        <f t="shared" si="9"/>
        <v>2934288.0424000002</v>
      </c>
      <c r="L629" s="27"/>
      <c r="M629" s="27"/>
      <c r="N629" s="28"/>
      <c r="O629" s="28"/>
      <c r="P629" s="28"/>
    </row>
    <row r="630" spans="1:16" ht="18">
      <c r="A630" s="22">
        <v>625</v>
      </c>
      <c r="B630" s="23" t="s">
        <v>114</v>
      </c>
      <c r="C630" s="23" t="s">
        <v>624</v>
      </c>
      <c r="D630" s="24">
        <v>1638578.7666</v>
      </c>
      <c r="E630" s="24">
        <v>1626036.3777000001</v>
      </c>
      <c r="F630" s="25">
        <f t="shared" si="9"/>
        <v>3264615.1442999998</v>
      </c>
      <c r="L630" s="27"/>
      <c r="M630" s="27"/>
      <c r="N630" s="28"/>
      <c r="O630" s="28"/>
      <c r="P630" s="28"/>
    </row>
    <row r="631" spans="1:16" ht="18">
      <c r="A631" s="22">
        <v>626</v>
      </c>
      <c r="B631" s="23" t="s">
        <v>115</v>
      </c>
      <c r="C631" s="23" t="s">
        <v>628</v>
      </c>
      <c r="D631" s="24">
        <v>1612673.0068999999</v>
      </c>
      <c r="E631" s="24">
        <v>1600328.9118999999</v>
      </c>
      <c r="F631" s="25">
        <f t="shared" si="9"/>
        <v>3213001.9188000001</v>
      </c>
      <c r="L631" s="27"/>
      <c r="M631" s="27"/>
      <c r="N631" s="28"/>
      <c r="O631" s="28"/>
      <c r="P631" s="28"/>
    </row>
    <row r="632" spans="1:16" ht="18">
      <c r="A632" s="22">
        <v>627</v>
      </c>
      <c r="B632" s="23" t="s">
        <v>115</v>
      </c>
      <c r="C632" s="23" t="s">
        <v>630</v>
      </c>
      <c r="D632" s="24">
        <v>1872794.4528999999</v>
      </c>
      <c r="E632" s="24">
        <v>1858459.2760999999</v>
      </c>
      <c r="F632" s="25">
        <f t="shared" si="9"/>
        <v>3731253.7289999998</v>
      </c>
      <c r="L632" s="27"/>
      <c r="M632" s="27"/>
      <c r="N632" s="28"/>
      <c r="O632" s="28"/>
      <c r="P632" s="28"/>
    </row>
    <row r="633" spans="1:16" ht="18">
      <c r="A633" s="22">
        <v>628</v>
      </c>
      <c r="B633" s="23" t="s">
        <v>115</v>
      </c>
      <c r="C633" s="23" t="s">
        <v>632</v>
      </c>
      <c r="D633" s="24">
        <v>1865507.9140000001</v>
      </c>
      <c r="E633" s="24">
        <v>1851228.5115</v>
      </c>
      <c r="F633" s="25">
        <f t="shared" si="9"/>
        <v>3716736.4254999999</v>
      </c>
      <c r="L633" s="27"/>
      <c r="M633" s="27"/>
      <c r="N633" s="28"/>
      <c r="O633" s="28"/>
      <c r="P633" s="28"/>
    </row>
    <row r="634" spans="1:16" ht="18">
      <c r="A634" s="22">
        <v>629</v>
      </c>
      <c r="B634" s="23" t="s">
        <v>115</v>
      </c>
      <c r="C634" s="23" t="s">
        <v>634</v>
      </c>
      <c r="D634" s="24">
        <v>1998672.2427000001</v>
      </c>
      <c r="E634" s="24">
        <v>1983373.5430000001</v>
      </c>
      <c r="F634" s="25">
        <f t="shared" si="9"/>
        <v>3982045.7856999999</v>
      </c>
      <c r="L634" s="27"/>
      <c r="M634" s="27"/>
      <c r="N634" s="28"/>
      <c r="O634" s="28"/>
      <c r="P634" s="28"/>
    </row>
    <row r="635" spans="1:16" ht="18">
      <c r="A635" s="22">
        <v>630</v>
      </c>
      <c r="B635" s="23" t="s">
        <v>115</v>
      </c>
      <c r="C635" s="23" t="s">
        <v>636</v>
      </c>
      <c r="D635" s="24">
        <v>2027853.4882</v>
      </c>
      <c r="E635" s="24">
        <v>2012331.4225999999</v>
      </c>
      <c r="F635" s="25">
        <f t="shared" si="9"/>
        <v>4040184.9108000002</v>
      </c>
      <c r="L635" s="27"/>
      <c r="M635" s="27"/>
      <c r="N635" s="28"/>
      <c r="O635" s="28"/>
      <c r="P635" s="28"/>
    </row>
    <row r="636" spans="1:16" ht="18">
      <c r="A636" s="22">
        <v>631</v>
      </c>
      <c r="B636" s="23" t="s">
        <v>115</v>
      </c>
      <c r="C636" s="23" t="s">
        <v>637</v>
      </c>
      <c r="D636" s="24">
        <v>2084220.6133000001</v>
      </c>
      <c r="E636" s="24">
        <v>2068267.0895</v>
      </c>
      <c r="F636" s="25">
        <f t="shared" si="9"/>
        <v>4152487.7028000001</v>
      </c>
      <c r="L636" s="27"/>
      <c r="M636" s="27"/>
      <c r="N636" s="28"/>
      <c r="O636" s="28"/>
      <c r="P636" s="28"/>
    </row>
    <row r="637" spans="1:16" ht="36">
      <c r="A637" s="22">
        <v>632</v>
      </c>
      <c r="B637" s="23" t="s">
        <v>115</v>
      </c>
      <c r="C637" s="23" t="s">
        <v>640</v>
      </c>
      <c r="D637" s="24">
        <v>2259587.648</v>
      </c>
      <c r="E637" s="24">
        <v>2242291.7892</v>
      </c>
      <c r="F637" s="25">
        <f t="shared" si="9"/>
        <v>4501879.4371999996</v>
      </c>
      <c r="L637" s="27"/>
      <c r="M637" s="27"/>
      <c r="N637" s="28"/>
      <c r="O637" s="28"/>
      <c r="P637" s="28"/>
    </row>
    <row r="638" spans="1:16" ht="36">
      <c r="A638" s="22">
        <v>633</v>
      </c>
      <c r="B638" s="23" t="s">
        <v>115</v>
      </c>
      <c r="C638" s="23" t="s">
        <v>642</v>
      </c>
      <c r="D638" s="24">
        <v>1662973.5848999999</v>
      </c>
      <c r="E638" s="24">
        <v>1650244.4676000001</v>
      </c>
      <c r="F638" s="25">
        <f t="shared" si="9"/>
        <v>3313218.0525000002</v>
      </c>
      <c r="L638" s="27"/>
      <c r="M638" s="27"/>
      <c r="N638" s="28"/>
      <c r="O638" s="28"/>
      <c r="P638" s="28"/>
    </row>
    <row r="639" spans="1:16" ht="36">
      <c r="A639" s="22">
        <v>634</v>
      </c>
      <c r="B639" s="23" t="s">
        <v>115</v>
      </c>
      <c r="C639" s="23" t="s">
        <v>644</v>
      </c>
      <c r="D639" s="24">
        <v>1973598.6906000001</v>
      </c>
      <c r="E639" s="24">
        <v>1958491.9146</v>
      </c>
      <c r="F639" s="25">
        <f t="shared" si="9"/>
        <v>3932090.6052000001</v>
      </c>
      <c r="L639" s="27"/>
      <c r="M639" s="27"/>
      <c r="N639" s="28"/>
      <c r="O639" s="28"/>
      <c r="P639" s="28"/>
    </row>
    <row r="640" spans="1:16" ht="36">
      <c r="A640" s="22">
        <v>635</v>
      </c>
      <c r="B640" s="23" t="s">
        <v>115</v>
      </c>
      <c r="C640" s="23" t="s">
        <v>646</v>
      </c>
      <c r="D640" s="24">
        <v>2066267.138</v>
      </c>
      <c r="E640" s="24">
        <v>2050451.0377</v>
      </c>
      <c r="F640" s="25">
        <f t="shared" si="9"/>
        <v>4116718.1757</v>
      </c>
      <c r="L640" s="27"/>
      <c r="M640" s="27"/>
      <c r="N640" s="28"/>
      <c r="O640" s="28"/>
      <c r="P640" s="28"/>
    </row>
    <row r="641" spans="1:16" ht="36">
      <c r="A641" s="22">
        <v>636</v>
      </c>
      <c r="B641" s="23" t="s">
        <v>115</v>
      </c>
      <c r="C641" s="23" t="s">
        <v>648</v>
      </c>
      <c r="D641" s="24">
        <v>1494398.3417</v>
      </c>
      <c r="E641" s="24">
        <v>1482959.5719999999</v>
      </c>
      <c r="F641" s="25">
        <f t="shared" si="9"/>
        <v>2977357.9136999999</v>
      </c>
      <c r="L641" s="27"/>
      <c r="M641" s="27"/>
      <c r="N641" s="28"/>
      <c r="O641" s="28"/>
      <c r="P641" s="28"/>
    </row>
    <row r="642" spans="1:16" ht="18">
      <c r="A642" s="22">
        <v>637</v>
      </c>
      <c r="B642" s="23" t="s">
        <v>115</v>
      </c>
      <c r="C642" s="23" t="s">
        <v>650</v>
      </c>
      <c r="D642" s="24">
        <v>1558478.7311</v>
      </c>
      <c r="E642" s="24">
        <v>1546549.4624999999</v>
      </c>
      <c r="F642" s="25">
        <f t="shared" si="9"/>
        <v>3105028.1935999999</v>
      </c>
      <c r="L642" s="27"/>
      <c r="M642" s="27"/>
      <c r="N642" s="28"/>
      <c r="O642" s="28"/>
      <c r="P642" s="28"/>
    </row>
    <row r="643" spans="1:16" ht="18">
      <c r="A643" s="22">
        <v>638</v>
      </c>
      <c r="B643" s="23" t="s">
        <v>115</v>
      </c>
      <c r="C643" s="23" t="s">
        <v>652</v>
      </c>
      <c r="D643" s="24">
        <v>1527781.6621000001</v>
      </c>
      <c r="E643" s="24">
        <v>1516087.3621</v>
      </c>
      <c r="F643" s="25">
        <f t="shared" si="9"/>
        <v>3043869.0241999999</v>
      </c>
      <c r="L643" s="27"/>
      <c r="M643" s="27"/>
      <c r="N643" s="28"/>
      <c r="O643" s="28"/>
      <c r="P643" s="28"/>
    </row>
    <row r="644" spans="1:16" ht="18">
      <c r="A644" s="22">
        <v>639</v>
      </c>
      <c r="B644" s="23" t="s">
        <v>115</v>
      </c>
      <c r="C644" s="23" t="s">
        <v>654</v>
      </c>
      <c r="D644" s="24">
        <v>2269159.0416999999</v>
      </c>
      <c r="E644" s="24">
        <v>2251789.9193000002</v>
      </c>
      <c r="F644" s="25">
        <f t="shared" si="9"/>
        <v>4520948.9610000001</v>
      </c>
      <c r="L644" s="27"/>
      <c r="M644" s="27"/>
      <c r="N644" s="28"/>
      <c r="O644" s="28"/>
      <c r="P644" s="28"/>
    </row>
    <row r="645" spans="1:16" ht="18">
      <c r="A645" s="22">
        <v>640</v>
      </c>
      <c r="B645" s="23" t="s">
        <v>115</v>
      </c>
      <c r="C645" s="23" t="s">
        <v>656</v>
      </c>
      <c r="D645" s="24">
        <v>1547354.4752</v>
      </c>
      <c r="E645" s="24">
        <v>1535510.3563999999</v>
      </c>
      <c r="F645" s="25">
        <f t="shared" si="9"/>
        <v>3082864.8316000002</v>
      </c>
      <c r="L645" s="27"/>
      <c r="M645" s="27"/>
      <c r="N645" s="28"/>
      <c r="O645" s="28"/>
      <c r="P645" s="28"/>
    </row>
    <row r="646" spans="1:16" ht="18">
      <c r="A646" s="22">
        <v>641</v>
      </c>
      <c r="B646" s="23" t="s">
        <v>115</v>
      </c>
      <c r="C646" s="23" t="s">
        <v>658</v>
      </c>
      <c r="D646" s="24">
        <v>1623728.8875</v>
      </c>
      <c r="E646" s="24">
        <v>1611300.166</v>
      </c>
      <c r="F646" s="25">
        <f t="shared" si="9"/>
        <v>3235029.0534999999</v>
      </c>
      <c r="L646" s="27"/>
      <c r="M646" s="27"/>
      <c r="N646" s="28"/>
      <c r="O646" s="28"/>
      <c r="P646" s="28"/>
    </row>
    <row r="647" spans="1:16" ht="18">
      <c r="A647" s="22">
        <v>642</v>
      </c>
      <c r="B647" s="23" t="s">
        <v>115</v>
      </c>
      <c r="C647" s="23" t="s">
        <v>660</v>
      </c>
      <c r="D647" s="24">
        <v>2121429.1775000002</v>
      </c>
      <c r="E647" s="24">
        <v>2105190.8432999998</v>
      </c>
      <c r="F647" s="25">
        <f t="shared" ref="F647:F710" si="10">D647+E647</f>
        <v>4226620.0208000001</v>
      </c>
      <c r="L647" s="27"/>
      <c r="M647" s="27"/>
      <c r="N647" s="28"/>
      <c r="O647" s="28"/>
      <c r="P647" s="28"/>
    </row>
    <row r="648" spans="1:16" ht="18">
      <c r="A648" s="22">
        <v>643</v>
      </c>
      <c r="B648" s="23" t="s">
        <v>115</v>
      </c>
      <c r="C648" s="23" t="s">
        <v>662</v>
      </c>
      <c r="D648" s="24">
        <v>1834347.1680000001</v>
      </c>
      <c r="E648" s="24">
        <v>1820306.2833</v>
      </c>
      <c r="F648" s="25">
        <f t="shared" si="10"/>
        <v>3654653.4512999998</v>
      </c>
      <c r="L648" s="27"/>
      <c r="M648" s="27"/>
      <c r="N648" s="28"/>
      <c r="O648" s="28"/>
      <c r="P648" s="28"/>
    </row>
    <row r="649" spans="1:16" ht="18">
      <c r="A649" s="22">
        <v>644</v>
      </c>
      <c r="B649" s="23" t="s">
        <v>115</v>
      </c>
      <c r="C649" s="23" t="s">
        <v>664</v>
      </c>
      <c r="D649" s="24">
        <v>1683957.5201999999</v>
      </c>
      <c r="E649" s="24">
        <v>1671067.7827999999</v>
      </c>
      <c r="F649" s="25">
        <f t="shared" si="10"/>
        <v>3355025.3029999998</v>
      </c>
      <c r="L649" s="27"/>
      <c r="M649" s="27"/>
      <c r="N649" s="28"/>
      <c r="O649" s="28"/>
      <c r="P649" s="28"/>
    </row>
    <row r="650" spans="1:16" ht="18">
      <c r="A650" s="22">
        <v>645</v>
      </c>
      <c r="B650" s="23" t="s">
        <v>115</v>
      </c>
      <c r="C650" s="23" t="s">
        <v>666</v>
      </c>
      <c r="D650" s="24">
        <v>1520517.6202</v>
      </c>
      <c r="E650" s="24">
        <v>1508878.9223</v>
      </c>
      <c r="F650" s="25">
        <f t="shared" si="10"/>
        <v>3029396.5425</v>
      </c>
      <c r="L650" s="27"/>
      <c r="M650" s="27"/>
      <c r="N650" s="28"/>
      <c r="O650" s="28"/>
      <c r="P650" s="28"/>
    </row>
    <row r="651" spans="1:16" ht="18">
      <c r="A651" s="22">
        <v>646</v>
      </c>
      <c r="B651" s="23" t="s">
        <v>115</v>
      </c>
      <c r="C651" s="23" t="s">
        <v>668</v>
      </c>
      <c r="D651" s="24">
        <v>1877830.3058</v>
      </c>
      <c r="E651" s="24">
        <v>1863456.5824</v>
      </c>
      <c r="F651" s="25">
        <f t="shared" si="10"/>
        <v>3741286.8881999999</v>
      </c>
      <c r="L651" s="27"/>
      <c r="M651" s="27"/>
      <c r="N651" s="28"/>
      <c r="O651" s="28"/>
      <c r="P651" s="28"/>
    </row>
    <row r="652" spans="1:16" ht="18">
      <c r="A652" s="22">
        <v>647</v>
      </c>
      <c r="B652" s="23" t="s">
        <v>115</v>
      </c>
      <c r="C652" s="23" t="s">
        <v>670</v>
      </c>
      <c r="D652" s="24">
        <v>1739367.791</v>
      </c>
      <c r="E652" s="24">
        <v>1726053.9194</v>
      </c>
      <c r="F652" s="25">
        <f t="shared" si="10"/>
        <v>3465421.7104000002</v>
      </c>
      <c r="L652" s="27"/>
      <c r="M652" s="27"/>
      <c r="N652" s="28"/>
      <c r="O652" s="28"/>
      <c r="P652" s="28"/>
    </row>
    <row r="653" spans="1:16" ht="36">
      <c r="A653" s="22">
        <v>648</v>
      </c>
      <c r="B653" s="23" t="s">
        <v>115</v>
      </c>
      <c r="C653" s="23" t="s">
        <v>672</v>
      </c>
      <c r="D653" s="24">
        <v>1800682.6158</v>
      </c>
      <c r="E653" s="24">
        <v>1786899.4140999999</v>
      </c>
      <c r="F653" s="25">
        <f t="shared" si="10"/>
        <v>3587582.0299</v>
      </c>
      <c r="L653" s="27"/>
      <c r="M653" s="27"/>
      <c r="N653" s="28"/>
      <c r="O653" s="28"/>
      <c r="P653" s="28"/>
    </row>
    <row r="654" spans="1:16" ht="36">
      <c r="A654" s="22">
        <v>649</v>
      </c>
      <c r="B654" s="23" t="s">
        <v>115</v>
      </c>
      <c r="C654" s="23" t="s">
        <v>674</v>
      </c>
      <c r="D654" s="24">
        <v>1541515.6391</v>
      </c>
      <c r="E654" s="24">
        <v>1529716.2132999999</v>
      </c>
      <c r="F654" s="25">
        <f t="shared" si="10"/>
        <v>3071231.8524000002</v>
      </c>
      <c r="L654" s="27"/>
      <c r="M654" s="27"/>
      <c r="N654" s="28"/>
      <c r="O654" s="28"/>
      <c r="P654" s="28"/>
    </row>
    <row r="655" spans="1:16" ht="18">
      <c r="A655" s="22">
        <v>650</v>
      </c>
      <c r="B655" s="23" t="s">
        <v>115</v>
      </c>
      <c r="C655" s="23" t="s">
        <v>676</v>
      </c>
      <c r="D655" s="24">
        <v>1410638.6296999999</v>
      </c>
      <c r="E655" s="24">
        <v>1399840.993</v>
      </c>
      <c r="F655" s="25">
        <f t="shared" si="10"/>
        <v>2810479.6227000002</v>
      </c>
      <c r="L655" s="27"/>
      <c r="M655" s="27"/>
      <c r="N655" s="28"/>
      <c r="O655" s="28"/>
      <c r="P655" s="28"/>
    </row>
    <row r="656" spans="1:16" ht="18">
      <c r="A656" s="22">
        <v>651</v>
      </c>
      <c r="B656" s="23" t="s">
        <v>115</v>
      </c>
      <c r="C656" s="23" t="s">
        <v>678</v>
      </c>
      <c r="D656" s="24">
        <v>1869881.8507000001</v>
      </c>
      <c r="E656" s="24">
        <v>1855568.9683000001</v>
      </c>
      <c r="F656" s="25">
        <f t="shared" si="10"/>
        <v>3725450.8190000001</v>
      </c>
      <c r="L656" s="27"/>
      <c r="M656" s="27"/>
      <c r="N656" s="28"/>
      <c r="O656" s="28"/>
      <c r="P656" s="28"/>
    </row>
    <row r="657" spans="1:16" ht="18">
      <c r="A657" s="22">
        <v>652</v>
      </c>
      <c r="B657" s="23" t="s">
        <v>115</v>
      </c>
      <c r="C657" s="23" t="s">
        <v>680</v>
      </c>
      <c r="D657" s="24">
        <v>2037288.5390999999</v>
      </c>
      <c r="E657" s="24">
        <v>2021694.2535999999</v>
      </c>
      <c r="F657" s="25">
        <f t="shared" si="10"/>
        <v>4058982.7927000001</v>
      </c>
      <c r="L657" s="27"/>
      <c r="M657" s="27"/>
      <c r="N657" s="28"/>
      <c r="O657" s="28"/>
      <c r="P657" s="28"/>
    </row>
    <row r="658" spans="1:16" ht="18">
      <c r="A658" s="22">
        <v>653</v>
      </c>
      <c r="B658" s="23" t="s">
        <v>115</v>
      </c>
      <c r="C658" s="23" t="s">
        <v>682</v>
      </c>
      <c r="D658" s="24">
        <v>1560369.3326000001</v>
      </c>
      <c r="E658" s="24">
        <v>1548425.5925</v>
      </c>
      <c r="F658" s="25">
        <f t="shared" si="10"/>
        <v>3108794.9251000001</v>
      </c>
      <c r="L658" s="27"/>
      <c r="M658" s="27"/>
      <c r="N658" s="28"/>
      <c r="O658" s="28"/>
      <c r="P658" s="28"/>
    </row>
    <row r="659" spans="1:16" ht="18">
      <c r="A659" s="22">
        <v>654</v>
      </c>
      <c r="B659" s="23" t="s">
        <v>115</v>
      </c>
      <c r="C659" s="23" t="s">
        <v>684</v>
      </c>
      <c r="D659" s="24">
        <v>1876524.9546000001</v>
      </c>
      <c r="E659" s="24">
        <v>1862161.2228999999</v>
      </c>
      <c r="F659" s="25">
        <f t="shared" si="10"/>
        <v>3738686.1775000002</v>
      </c>
      <c r="L659" s="27"/>
      <c r="M659" s="27"/>
      <c r="N659" s="28"/>
      <c r="O659" s="28"/>
      <c r="P659" s="28"/>
    </row>
    <row r="660" spans="1:16" ht="18">
      <c r="A660" s="22">
        <v>655</v>
      </c>
      <c r="B660" s="23" t="s">
        <v>115</v>
      </c>
      <c r="C660" s="23" t="s">
        <v>686</v>
      </c>
      <c r="D660" s="24">
        <v>1584413.1902999999</v>
      </c>
      <c r="E660" s="24">
        <v>1572285.4080999999</v>
      </c>
      <c r="F660" s="25">
        <f t="shared" si="10"/>
        <v>3156698.5984</v>
      </c>
      <c r="L660" s="27"/>
      <c r="M660" s="27"/>
      <c r="N660" s="28"/>
      <c r="O660" s="28"/>
      <c r="P660" s="28"/>
    </row>
    <row r="661" spans="1:16" ht="18">
      <c r="A661" s="22">
        <v>656</v>
      </c>
      <c r="B661" s="23" t="s">
        <v>115</v>
      </c>
      <c r="C661" s="23" t="s">
        <v>688</v>
      </c>
      <c r="D661" s="24">
        <v>1591329.8618000001</v>
      </c>
      <c r="E661" s="24">
        <v>1579149.1364</v>
      </c>
      <c r="F661" s="25">
        <f t="shared" si="10"/>
        <v>3170478.9981999998</v>
      </c>
      <c r="L661" s="27"/>
      <c r="M661" s="27"/>
      <c r="N661" s="28"/>
      <c r="O661" s="28"/>
      <c r="P661" s="28"/>
    </row>
    <row r="662" spans="1:16" ht="18">
      <c r="A662" s="22">
        <v>657</v>
      </c>
      <c r="B662" s="23" t="s">
        <v>115</v>
      </c>
      <c r="C662" s="23" t="s">
        <v>690</v>
      </c>
      <c r="D662" s="24">
        <v>1583602.4713999999</v>
      </c>
      <c r="E662" s="24">
        <v>1571480.8947999999</v>
      </c>
      <c r="F662" s="25">
        <f t="shared" si="10"/>
        <v>3155083.3662</v>
      </c>
      <c r="L662" s="27"/>
      <c r="M662" s="27"/>
      <c r="N662" s="28"/>
      <c r="O662" s="28"/>
      <c r="P662" s="28"/>
    </row>
    <row r="663" spans="1:16" ht="18">
      <c r="A663" s="22">
        <v>658</v>
      </c>
      <c r="B663" s="23" t="s">
        <v>115</v>
      </c>
      <c r="C663" s="23" t="s">
        <v>692</v>
      </c>
      <c r="D663" s="24">
        <v>1825402.2017999999</v>
      </c>
      <c r="E663" s="24">
        <v>1811429.7856999999</v>
      </c>
      <c r="F663" s="25">
        <f t="shared" si="10"/>
        <v>3636831.9874999998</v>
      </c>
      <c r="L663" s="27"/>
      <c r="M663" s="27"/>
      <c r="N663" s="28"/>
      <c r="O663" s="28"/>
      <c r="P663" s="28"/>
    </row>
    <row r="664" spans="1:16" ht="18">
      <c r="A664" s="22">
        <v>659</v>
      </c>
      <c r="B664" s="23" t="s">
        <v>116</v>
      </c>
      <c r="C664" s="23" t="s">
        <v>696</v>
      </c>
      <c r="D664" s="24">
        <v>2153220.2283999999</v>
      </c>
      <c r="E664" s="24">
        <v>2136738.5517000002</v>
      </c>
      <c r="F664" s="25">
        <f t="shared" si="10"/>
        <v>4289958.7801000001</v>
      </c>
      <c r="L664" s="27"/>
      <c r="M664" s="27"/>
      <c r="N664" s="28"/>
      <c r="O664" s="28"/>
      <c r="P664" s="28"/>
    </row>
    <row r="665" spans="1:16" ht="18">
      <c r="A665" s="22">
        <v>660</v>
      </c>
      <c r="B665" s="23" t="s">
        <v>116</v>
      </c>
      <c r="C665" s="23" t="s">
        <v>291</v>
      </c>
      <c r="D665" s="24">
        <v>2172069.0668000001</v>
      </c>
      <c r="E665" s="24">
        <v>2155443.1129000001</v>
      </c>
      <c r="F665" s="25">
        <f t="shared" si="10"/>
        <v>4327512.1797000002</v>
      </c>
      <c r="L665" s="27"/>
      <c r="M665" s="27"/>
      <c r="N665" s="28"/>
      <c r="O665" s="28"/>
      <c r="P665" s="28"/>
    </row>
    <row r="666" spans="1:16" ht="18">
      <c r="A666" s="22">
        <v>661</v>
      </c>
      <c r="B666" s="23" t="s">
        <v>116</v>
      </c>
      <c r="C666" s="23" t="s">
        <v>699</v>
      </c>
      <c r="D666" s="24">
        <v>2162604.0400999999</v>
      </c>
      <c r="E666" s="24">
        <v>2146050.5356999999</v>
      </c>
      <c r="F666" s="25">
        <f t="shared" si="10"/>
        <v>4308654.5757999998</v>
      </c>
      <c r="L666" s="27"/>
      <c r="M666" s="27"/>
      <c r="N666" s="28"/>
      <c r="O666" s="28"/>
      <c r="P666" s="28"/>
    </row>
    <row r="667" spans="1:16" ht="18">
      <c r="A667" s="22">
        <v>662</v>
      </c>
      <c r="B667" s="23" t="s">
        <v>116</v>
      </c>
      <c r="C667" s="23" t="s">
        <v>701</v>
      </c>
      <c r="D667" s="24">
        <v>1641832.8038999999</v>
      </c>
      <c r="E667" s="24">
        <v>1629265.5072000001</v>
      </c>
      <c r="F667" s="25">
        <f t="shared" si="10"/>
        <v>3271098.3111</v>
      </c>
      <c r="L667" s="27"/>
      <c r="M667" s="27"/>
      <c r="N667" s="28"/>
      <c r="O667" s="28"/>
      <c r="P667" s="28"/>
    </row>
    <row r="668" spans="1:16" ht="18">
      <c r="A668" s="22">
        <v>663</v>
      </c>
      <c r="B668" s="23" t="s">
        <v>116</v>
      </c>
      <c r="C668" s="23" t="s">
        <v>703</v>
      </c>
      <c r="D668" s="24">
        <v>2856565.0065000001</v>
      </c>
      <c r="E668" s="24">
        <v>2834699.6253999998</v>
      </c>
      <c r="F668" s="25">
        <f t="shared" si="10"/>
        <v>5691264.6319000004</v>
      </c>
      <c r="L668" s="27"/>
      <c r="M668" s="27"/>
      <c r="N668" s="28"/>
      <c r="O668" s="28"/>
      <c r="P668" s="28"/>
    </row>
    <row r="669" spans="1:16" ht="18">
      <c r="A669" s="22">
        <v>664</v>
      </c>
      <c r="B669" s="23" t="s">
        <v>116</v>
      </c>
      <c r="C669" s="23" t="s">
        <v>705</v>
      </c>
      <c r="D669" s="24">
        <v>2470201.9503000001</v>
      </c>
      <c r="E669" s="24">
        <v>2451293.9588000001</v>
      </c>
      <c r="F669" s="25">
        <f t="shared" si="10"/>
        <v>4921495.9090999998</v>
      </c>
      <c r="L669" s="27"/>
      <c r="M669" s="27"/>
      <c r="N669" s="28"/>
      <c r="O669" s="28"/>
      <c r="P669" s="28"/>
    </row>
    <row r="670" spans="1:16" ht="18">
      <c r="A670" s="22">
        <v>665</v>
      </c>
      <c r="B670" s="23" t="s">
        <v>116</v>
      </c>
      <c r="C670" s="23" t="s">
        <v>707</v>
      </c>
      <c r="D670" s="24">
        <v>2168450.7261999999</v>
      </c>
      <c r="E670" s="24">
        <v>2151852.4687000001</v>
      </c>
      <c r="F670" s="25">
        <f t="shared" si="10"/>
        <v>4320303.1948999995</v>
      </c>
      <c r="L670" s="27"/>
      <c r="M670" s="27"/>
      <c r="N670" s="28"/>
      <c r="O670" s="28"/>
      <c r="P670" s="28"/>
    </row>
    <row r="671" spans="1:16" ht="18">
      <c r="A671" s="22">
        <v>666</v>
      </c>
      <c r="B671" s="23" t="s">
        <v>116</v>
      </c>
      <c r="C671" s="23" t="s">
        <v>710</v>
      </c>
      <c r="D671" s="24">
        <v>1915091.7903</v>
      </c>
      <c r="E671" s="24">
        <v>1900432.8514</v>
      </c>
      <c r="F671" s="25">
        <f t="shared" si="10"/>
        <v>3815524.6417</v>
      </c>
      <c r="L671" s="27"/>
      <c r="M671" s="27"/>
      <c r="N671" s="28"/>
      <c r="O671" s="28"/>
      <c r="P671" s="28"/>
    </row>
    <row r="672" spans="1:16" ht="36">
      <c r="A672" s="22">
        <v>667</v>
      </c>
      <c r="B672" s="23" t="s">
        <v>116</v>
      </c>
      <c r="C672" s="23" t="s">
        <v>712</v>
      </c>
      <c r="D672" s="24">
        <v>1964263.1573000001</v>
      </c>
      <c r="E672" s="24">
        <v>1949227.8396000001</v>
      </c>
      <c r="F672" s="25">
        <f t="shared" si="10"/>
        <v>3913490.9969000001</v>
      </c>
      <c r="L672" s="27"/>
      <c r="M672" s="27"/>
      <c r="N672" s="28"/>
      <c r="O672" s="28"/>
      <c r="P672" s="28"/>
    </row>
    <row r="673" spans="1:16" ht="36">
      <c r="A673" s="22">
        <v>668</v>
      </c>
      <c r="B673" s="23" t="s">
        <v>116</v>
      </c>
      <c r="C673" s="23" t="s">
        <v>714</v>
      </c>
      <c r="D673" s="24">
        <v>1863388.2718</v>
      </c>
      <c r="E673" s="24">
        <v>1849125.0939</v>
      </c>
      <c r="F673" s="25">
        <f t="shared" si="10"/>
        <v>3712513.3657</v>
      </c>
      <c r="L673" s="27"/>
      <c r="M673" s="27"/>
      <c r="N673" s="28"/>
      <c r="O673" s="28"/>
      <c r="P673" s="28"/>
    </row>
    <row r="674" spans="1:16" ht="18">
      <c r="A674" s="22">
        <v>669</v>
      </c>
      <c r="B674" s="23" t="s">
        <v>116</v>
      </c>
      <c r="C674" s="23" t="s">
        <v>716</v>
      </c>
      <c r="D674" s="24">
        <v>2574512.5647</v>
      </c>
      <c r="E674" s="24">
        <v>2554806.1346</v>
      </c>
      <c r="F674" s="25">
        <f t="shared" si="10"/>
        <v>5129318.6993000004</v>
      </c>
      <c r="L674" s="27"/>
      <c r="M674" s="27"/>
      <c r="N674" s="28"/>
      <c r="O674" s="28"/>
      <c r="P674" s="28"/>
    </row>
    <row r="675" spans="1:16" ht="18">
      <c r="A675" s="22">
        <v>670</v>
      </c>
      <c r="B675" s="23" t="s">
        <v>116</v>
      </c>
      <c r="C675" s="23" t="s">
        <v>718</v>
      </c>
      <c r="D675" s="24">
        <v>1733296.5966</v>
      </c>
      <c r="E675" s="24">
        <v>1720029.1965999999</v>
      </c>
      <c r="F675" s="25">
        <f t="shared" si="10"/>
        <v>3453325.7932000002</v>
      </c>
      <c r="L675" s="27"/>
      <c r="M675" s="27"/>
      <c r="N675" s="28"/>
      <c r="O675" s="28"/>
      <c r="P675" s="28"/>
    </row>
    <row r="676" spans="1:16" ht="18">
      <c r="A676" s="22">
        <v>671</v>
      </c>
      <c r="B676" s="23" t="s">
        <v>116</v>
      </c>
      <c r="C676" s="23" t="s">
        <v>719</v>
      </c>
      <c r="D676" s="24">
        <v>2313984.4964999999</v>
      </c>
      <c r="E676" s="24">
        <v>2296272.2607</v>
      </c>
      <c r="F676" s="25">
        <f t="shared" si="10"/>
        <v>4610256.7571999999</v>
      </c>
      <c r="L676" s="27"/>
      <c r="M676" s="27"/>
      <c r="N676" s="28"/>
      <c r="O676" s="28"/>
      <c r="P676" s="28"/>
    </row>
    <row r="677" spans="1:16" ht="18">
      <c r="A677" s="22">
        <v>672</v>
      </c>
      <c r="B677" s="23" t="s">
        <v>116</v>
      </c>
      <c r="C677" s="23" t="s">
        <v>721</v>
      </c>
      <c r="D677" s="24">
        <v>2310637.7096000002</v>
      </c>
      <c r="E677" s="24">
        <v>2292951.0915999999</v>
      </c>
      <c r="F677" s="25">
        <f t="shared" si="10"/>
        <v>4603588.8011999996</v>
      </c>
      <c r="L677" s="27"/>
      <c r="M677" s="27"/>
      <c r="N677" s="28"/>
      <c r="O677" s="28"/>
      <c r="P677" s="28"/>
    </row>
    <row r="678" spans="1:16" ht="18">
      <c r="A678" s="22">
        <v>673</v>
      </c>
      <c r="B678" s="23" t="s">
        <v>116</v>
      </c>
      <c r="C678" s="23" t="s">
        <v>723</v>
      </c>
      <c r="D678" s="24">
        <v>1826042.1483</v>
      </c>
      <c r="E678" s="24">
        <v>1812064.8337999999</v>
      </c>
      <c r="F678" s="25">
        <f t="shared" si="10"/>
        <v>3638106.9821000001</v>
      </c>
      <c r="L678" s="27"/>
      <c r="M678" s="27"/>
      <c r="N678" s="28"/>
      <c r="O678" s="28"/>
      <c r="P678" s="28"/>
    </row>
    <row r="679" spans="1:16" ht="18">
      <c r="A679" s="22">
        <v>674</v>
      </c>
      <c r="B679" s="23" t="s">
        <v>116</v>
      </c>
      <c r="C679" s="23" t="s">
        <v>725</v>
      </c>
      <c r="D679" s="24">
        <v>2326709.3563999999</v>
      </c>
      <c r="E679" s="24">
        <v>2308899.7190999999</v>
      </c>
      <c r="F679" s="25">
        <f t="shared" si="10"/>
        <v>4635609.0755000003</v>
      </c>
      <c r="L679" s="27"/>
      <c r="M679" s="27"/>
      <c r="N679" s="28"/>
      <c r="O679" s="28"/>
      <c r="P679" s="28"/>
    </row>
    <row r="680" spans="1:16" ht="18">
      <c r="A680" s="22">
        <v>675</v>
      </c>
      <c r="B680" s="23" t="s">
        <v>116</v>
      </c>
      <c r="C680" s="23" t="s">
        <v>727</v>
      </c>
      <c r="D680" s="24">
        <v>2472139.0487000002</v>
      </c>
      <c r="E680" s="24">
        <v>2453216.2297</v>
      </c>
      <c r="F680" s="25">
        <f t="shared" si="10"/>
        <v>4925355.2784000002</v>
      </c>
      <c r="L680" s="27"/>
      <c r="M680" s="27"/>
      <c r="N680" s="28"/>
      <c r="O680" s="28"/>
      <c r="P680" s="28"/>
    </row>
    <row r="681" spans="1:16" ht="18">
      <c r="A681" s="22">
        <v>676</v>
      </c>
      <c r="B681" s="23" t="s">
        <v>117</v>
      </c>
      <c r="C681" s="23" t="s">
        <v>731</v>
      </c>
      <c r="D681" s="24">
        <v>1644853.9654000001</v>
      </c>
      <c r="E681" s="24">
        <v>1632263.5434999999</v>
      </c>
      <c r="F681" s="25">
        <f t="shared" si="10"/>
        <v>3277117.5088999998</v>
      </c>
      <c r="L681" s="27"/>
      <c r="M681" s="27"/>
      <c r="N681" s="28"/>
      <c r="O681" s="28"/>
      <c r="P681" s="28"/>
    </row>
    <row r="682" spans="1:16" ht="18">
      <c r="A682" s="22">
        <v>677</v>
      </c>
      <c r="B682" s="23" t="s">
        <v>117</v>
      </c>
      <c r="C682" s="23" t="s">
        <v>734</v>
      </c>
      <c r="D682" s="24">
        <v>2055117.2863</v>
      </c>
      <c r="E682" s="24">
        <v>2039386.5318</v>
      </c>
      <c r="F682" s="25">
        <f t="shared" si="10"/>
        <v>4094503.8180999998</v>
      </c>
      <c r="L682" s="27"/>
      <c r="M682" s="27"/>
      <c r="N682" s="28"/>
      <c r="O682" s="28"/>
      <c r="P682" s="28"/>
    </row>
    <row r="683" spans="1:16" ht="18">
      <c r="A683" s="22">
        <v>678</v>
      </c>
      <c r="B683" s="23" t="s">
        <v>117</v>
      </c>
      <c r="C683" s="23" t="s">
        <v>736</v>
      </c>
      <c r="D683" s="24">
        <v>1893194.0970999999</v>
      </c>
      <c r="E683" s="24">
        <v>1878702.7726</v>
      </c>
      <c r="F683" s="25">
        <f t="shared" si="10"/>
        <v>3771896.8697000002</v>
      </c>
      <c r="L683" s="27"/>
      <c r="M683" s="27"/>
      <c r="N683" s="28"/>
      <c r="O683" s="28"/>
      <c r="P683" s="28"/>
    </row>
    <row r="684" spans="1:16" ht="18">
      <c r="A684" s="22">
        <v>679</v>
      </c>
      <c r="B684" s="23" t="s">
        <v>117</v>
      </c>
      <c r="C684" s="23" t="s">
        <v>738</v>
      </c>
      <c r="D684" s="24">
        <v>2020946.7664000001</v>
      </c>
      <c r="E684" s="24">
        <v>2005477.5678000001</v>
      </c>
      <c r="F684" s="25">
        <f t="shared" si="10"/>
        <v>4026424.3341999999</v>
      </c>
      <c r="L684" s="27"/>
      <c r="M684" s="27"/>
      <c r="N684" s="28"/>
      <c r="O684" s="28"/>
      <c r="P684" s="28"/>
    </row>
    <row r="685" spans="1:16" ht="18">
      <c r="A685" s="22">
        <v>680</v>
      </c>
      <c r="B685" s="23" t="s">
        <v>117</v>
      </c>
      <c r="C685" s="23" t="s">
        <v>740</v>
      </c>
      <c r="D685" s="24">
        <v>1875944.2031</v>
      </c>
      <c r="E685" s="24">
        <v>1861584.9166999999</v>
      </c>
      <c r="F685" s="25">
        <f t="shared" si="10"/>
        <v>3737529.1198</v>
      </c>
      <c r="L685" s="27"/>
      <c r="M685" s="27"/>
      <c r="N685" s="28"/>
      <c r="O685" s="28"/>
      <c r="P685" s="28"/>
    </row>
    <row r="686" spans="1:16" ht="18">
      <c r="A686" s="22">
        <v>681</v>
      </c>
      <c r="B686" s="23" t="s">
        <v>117</v>
      </c>
      <c r="C686" s="23" t="s">
        <v>742</v>
      </c>
      <c r="D686" s="24">
        <v>1875630.7359</v>
      </c>
      <c r="E686" s="24">
        <v>1861273.8489999999</v>
      </c>
      <c r="F686" s="25">
        <f t="shared" si="10"/>
        <v>3736904.5849000001</v>
      </c>
      <c r="L686" s="27"/>
      <c r="M686" s="27"/>
      <c r="N686" s="28"/>
      <c r="O686" s="28"/>
      <c r="P686" s="28"/>
    </row>
    <row r="687" spans="1:16" ht="18">
      <c r="A687" s="22">
        <v>682</v>
      </c>
      <c r="B687" s="23" t="s">
        <v>117</v>
      </c>
      <c r="C687" s="23" t="s">
        <v>744</v>
      </c>
      <c r="D687" s="24">
        <v>2032754.5342999999</v>
      </c>
      <c r="E687" s="24">
        <v>2017194.9539999999</v>
      </c>
      <c r="F687" s="25">
        <f t="shared" si="10"/>
        <v>4049949.4882999999</v>
      </c>
      <c r="L687" s="27"/>
      <c r="M687" s="27"/>
      <c r="N687" s="28"/>
      <c r="O687" s="28"/>
      <c r="P687" s="28"/>
    </row>
    <row r="688" spans="1:16" ht="18">
      <c r="A688" s="22">
        <v>683</v>
      </c>
      <c r="B688" s="23" t="s">
        <v>117</v>
      </c>
      <c r="C688" s="23" t="s">
        <v>746</v>
      </c>
      <c r="D688" s="24">
        <v>1969354.6251999999</v>
      </c>
      <c r="E688" s="24">
        <v>1954280.3352000001</v>
      </c>
      <c r="F688" s="25">
        <f t="shared" si="10"/>
        <v>3923634.9604000002</v>
      </c>
      <c r="L688" s="27"/>
      <c r="M688" s="27"/>
      <c r="N688" s="28"/>
      <c r="O688" s="28"/>
      <c r="P688" s="28"/>
    </row>
    <row r="689" spans="1:16" ht="18">
      <c r="A689" s="22">
        <v>684</v>
      </c>
      <c r="B689" s="23" t="s">
        <v>117</v>
      </c>
      <c r="C689" s="23" t="s">
        <v>748</v>
      </c>
      <c r="D689" s="24">
        <v>1878423.0634000001</v>
      </c>
      <c r="E689" s="24">
        <v>1864044.8026999999</v>
      </c>
      <c r="F689" s="25">
        <f t="shared" si="10"/>
        <v>3742467.8661000002</v>
      </c>
      <c r="L689" s="27"/>
      <c r="M689" s="27"/>
      <c r="N689" s="28"/>
      <c r="O689" s="28"/>
      <c r="P689" s="28"/>
    </row>
    <row r="690" spans="1:16" ht="18">
      <c r="A690" s="22">
        <v>685</v>
      </c>
      <c r="B690" s="23" t="s">
        <v>117</v>
      </c>
      <c r="C690" s="23" t="s">
        <v>750</v>
      </c>
      <c r="D690" s="24">
        <v>2202753.3681000001</v>
      </c>
      <c r="E690" s="24">
        <v>2185892.5433999998</v>
      </c>
      <c r="F690" s="25">
        <f t="shared" si="10"/>
        <v>4388645.9115000004</v>
      </c>
      <c r="L690" s="27"/>
      <c r="M690" s="27"/>
      <c r="N690" s="28"/>
      <c r="O690" s="28"/>
      <c r="P690" s="28"/>
    </row>
    <row r="691" spans="1:16" ht="18">
      <c r="A691" s="22">
        <v>686</v>
      </c>
      <c r="B691" s="23" t="s">
        <v>117</v>
      </c>
      <c r="C691" s="23" t="s">
        <v>752</v>
      </c>
      <c r="D691" s="24">
        <v>1961772.7912999999</v>
      </c>
      <c r="E691" s="24">
        <v>1946756.5359</v>
      </c>
      <c r="F691" s="25">
        <f t="shared" si="10"/>
        <v>3908529.3272000002</v>
      </c>
      <c r="L691" s="27"/>
      <c r="M691" s="27"/>
      <c r="N691" s="28"/>
      <c r="O691" s="28"/>
      <c r="P691" s="28"/>
    </row>
    <row r="692" spans="1:16" ht="18">
      <c r="A692" s="22">
        <v>687</v>
      </c>
      <c r="B692" s="23" t="s">
        <v>117</v>
      </c>
      <c r="C692" s="23" t="s">
        <v>754</v>
      </c>
      <c r="D692" s="24">
        <v>1877584.8513</v>
      </c>
      <c r="E692" s="24">
        <v>1863213.0067</v>
      </c>
      <c r="F692" s="25">
        <f t="shared" si="10"/>
        <v>3740797.858</v>
      </c>
      <c r="L692" s="27"/>
      <c r="M692" s="27"/>
      <c r="N692" s="28"/>
      <c r="O692" s="28"/>
      <c r="P692" s="28"/>
    </row>
    <row r="693" spans="1:16" ht="18">
      <c r="A693" s="22">
        <v>688</v>
      </c>
      <c r="B693" s="23" t="s">
        <v>117</v>
      </c>
      <c r="C693" s="23" t="s">
        <v>756</v>
      </c>
      <c r="D693" s="24">
        <v>2229019.5685999999</v>
      </c>
      <c r="E693" s="24">
        <v>2211957.6910000001</v>
      </c>
      <c r="F693" s="25">
        <f t="shared" si="10"/>
        <v>4440977.2596000005</v>
      </c>
      <c r="L693" s="27"/>
      <c r="M693" s="27"/>
      <c r="N693" s="28"/>
      <c r="O693" s="28"/>
      <c r="P693" s="28"/>
    </row>
    <row r="694" spans="1:16" ht="18">
      <c r="A694" s="22">
        <v>689</v>
      </c>
      <c r="B694" s="23" t="s">
        <v>117</v>
      </c>
      <c r="C694" s="23" t="s">
        <v>758</v>
      </c>
      <c r="D694" s="24">
        <v>2729676.2163999998</v>
      </c>
      <c r="E694" s="24">
        <v>2708782.0967999999</v>
      </c>
      <c r="F694" s="25">
        <f t="shared" si="10"/>
        <v>5438458.3131999997</v>
      </c>
      <c r="L694" s="27"/>
      <c r="M694" s="27"/>
      <c r="N694" s="28"/>
      <c r="O694" s="28"/>
      <c r="P694" s="28"/>
    </row>
    <row r="695" spans="1:16" ht="18">
      <c r="A695" s="22">
        <v>690</v>
      </c>
      <c r="B695" s="23" t="s">
        <v>117</v>
      </c>
      <c r="C695" s="23" t="s">
        <v>760</v>
      </c>
      <c r="D695" s="24">
        <v>2203785.7612000001</v>
      </c>
      <c r="E695" s="24">
        <v>2186917.0340999998</v>
      </c>
      <c r="F695" s="25">
        <f t="shared" si="10"/>
        <v>4390702.7953000003</v>
      </c>
      <c r="L695" s="27"/>
      <c r="M695" s="27"/>
      <c r="N695" s="28"/>
      <c r="O695" s="28"/>
      <c r="P695" s="28"/>
    </row>
    <row r="696" spans="1:16" ht="36">
      <c r="A696" s="22">
        <v>691</v>
      </c>
      <c r="B696" s="23" t="s">
        <v>117</v>
      </c>
      <c r="C696" s="23" t="s">
        <v>762</v>
      </c>
      <c r="D696" s="24">
        <v>2223813.0621000002</v>
      </c>
      <c r="E696" s="24">
        <v>2206791.0373999998</v>
      </c>
      <c r="F696" s="25">
        <f t="shared" si="10"/>
        <v>4430604.0994999995</v>
      </c>
      <c r="L696" s="27"/>
      <c r="M696" s="27"/>
      <c r="N696" s="28"/>
      <c r="O696" s="28"/>
      <c r="P696" s="28"/>
    </row>
    <row r="697" spans="1:16" ht="18">
      <c r="A697" s="22">
        <v>692</v>
      </c>
      <c r="B697" s="23" t="s">
        <v>117</v>
      </c>
      <c r="C697" s="23" t="s">
        <v>764</v>
      </c>
      <c r="D697" s="24">
        <v>1527858.9064</v>
      </c>
      <c r="E697" s="24">
        <v>1516164.0151</v>
      </c>
      <c r="F697" s="25">
        <f t="shared" si="10"/>
        <v>3044022.9215000002</v>
      </c>
      <c r="L697" s="27"/>
      <c r="M697" s="27"/>
      <c r="N697" s="28"/>
      <c r="O697" s="28"/>
      <c r="P697" s="28"/>
    </row>
    <row r="698" spans="1:16" ht="18">
      <c r="A698" s="22">
        <v>693</v>
      </c>
      <c r="B698" s="23" t="s">
        <v>117</v>
      </c>
      <c r="C698" s="23" t="s">
        <v>766</v>
      </c>
      <c r="D698" s="24">
        <v>1880036.9105</v>
      </c>
      <c r="E698" s="24">
        <v>1865646.2967999999</v>
      </c>
      <c r="F698" s="25">
        <f t="shared" si="10"/>
        <v>3745683.2072999999</v>
      </c>
      <c r="L698" s="27"/>
      <c r="M698" s="27"/>
      <c r="N698" s="28"/>
      <c r="O698" s="28"/>
      <c r="P698" s="28"/>
    </row>
    <row r="699" spans="1:16" ht="18">
      <c r="A699" s="22">
        <v>694</v>
      </c>
      <c r="B699" s="23" t="s">
        <v>117</v>
      </c>
      <c r="C699" s="23" t="s">
        <v>768</v>
      </c>
      <c r="D699" s="24">
        <v>1490114.6188999999</v>
      </c>
      <c r="E699" s="24">
        <v>1478708.6385999999</v>
      </c>
      <c r="F699" s="25">
        <f t="shared" si="10"/>
        <v>2968823.2574999998</v>
      </c>
      <c r="L699" s="27"/>
      <c r="M699" s="27"/>
      <c r="N699" s="28"/>
      <c r="O699" s="28"/>
      <c r="P699" s="28"/>
    </row>
    <row r="700" spans="1:16" ht="18">
      <c r="A700" s="22">
        <v>695</v>
      </c>
      <c r="B700" s="23" t="s">
        <v>117</v>
      </c>
      <c r="C700" s="23" t="s">
        <v>770</v>
      </c>
      <c r="D700" s="24">
        <v>1611811.3840000001</v>
      </c>
      <c r="E700" s="24">
        <v>1599473.8842</v>
      </c>
      <c r="F700" s="25">
        <f t="shared" si="10"/>
        <v>3211285.2681999998</v>
      </c>
      <c r="L700" s="27"/>
      <c r="M700" s="27"/>
      <c r="N700" s="28"/>
      <c r="O700" s="28"/>
      <c r="P700" s="28"/>
    </row>
    <row r="701" spans="1:16" ht="18">
      <c r="A701" s="22">
        <v>696</v>
      </c>
      <c r="B701" s="23" t="s">
        <v>117</v>
      </c>
      <c r="C701" s="23" t="s">
        <v>772</v>
      </c>
      <c r="D701" s="24">
        <v>1664707.7908000001</v>
      </c>
      <c r="E701" s="24">
        <v>1651965.3991</v>
      </c>
      <c r="F701" s="25">
        <f t="shared" si="10"/>
        <v>3316673.1899000001</v>
      </c>
      <c r="L701" s="27"/>
      <c r="M701" s="27"/>
      <c r="N701" s="28"/>
      <c r="O701" s="28"/>
      <c r="P701" s="28"/>
    </row>
    <row r="702" spans="1:16" ht="18">
      <c r="A702" s="22">
        <v>697</v>
      </c>
      <c r="B702" s="23" t="s">
        <v>117</v>
      </c>
      <c r="C702" s="23" t="s">
        <v>774</v>
      </c>
      <c r="D702" s="24">
        <v>3091578.5148999998</v>
      </c>
      <c r="E702" s="24">
        <v>3067914.2390999999</v>
      </c>
      <c r="F702" s="25">
        <f t="shared" si="10"/>
        <v>6159492.7539999997</v>
      </c>
      <c r="L702" s="27"/>
      <c r="M702" s="27"/>
      <c r="N702" s="28"/>
      <c r="O702" s="28"/>
      <c r="P702" s="28"/>
    </row>
    <row r="703" spans="1:16" ht="18">
      <c r="A703" s="22">
        <v>698</v>
      </c>
      <c r="B703" s="23" t="s">
        <v>117</v>
      </c>
      <c r="C703" s="23" t="s">
        <v>776</v>
      </c>
      <c r="D703" s="24">
        <v>1829862.5952000001</v>
      </c>
      <c r="E703" s="24">
        <v>1815856.0373</v>
      </c>
      <c r="F703" s="25">
        <f t="shared" si="10"/>
        <v>3645718.6324999998</v>
      </c>
      <c r="L703" s="27"/>
      <c r="M703" s="27"/>
      <c r="N703" s="28"/>
      <c r="O703" s="28"/>
      <c r="P703" s="28"/>
    </row>
    <row r="704" spans="1:16" ht="18">
      <c r="A704" s="22">
        <v>699</v>
      </c>
      <c r="B704" s="23" t="s">
        <v>118</v>
      </c>
      <c r="C704" s="23" t="s">
        <v>780</v>
      </c>
      <c r="D704" s="24">
        <v>1714422.1187</v>
      </c>
      <c r="E704" s="24">
        <v>1701299.192</v>
      </c>
      <c r="F704" s="25">
        <f t="shared" si="10"/>
        <v>3415721.3106999998</v>
      </c>
      <c r="L704" s="27"/>
      <c r="M704" s="27"/>
      <c r="N704" s="28"/>
      <c r="O704" s="28"/>
      <c r="P704" s="28"/>
    </row>
    <row r="705" spans="1:16" ht="18">
      <c r="A705" s="22">
        <v>700</v>
      </c>
      <c r="B705" s="23" t="s">
        <v>118</v>
      </c>
      <c r="C705" s="23" t="s">
        <v>782</v>
      </c>
      <c r="D705" s="24">
        <v>1951586.8343</v>
      </c>
      <c r="E705" s="24">
        <v>1936648.5466</v>
      </c>
      <c r="F705" s="25">
        <f t="shared" si="10"/>
        <v>3888235.3809000002</v>
      </c>
      <c r="L705" s="27"/>
      <c r="M705" s="27"/>
      <c r="N705" s="28"/>
      <c r="O705" s="28"/>
      <c r="P705" s="28"/>
    </row>
    <row r="706" spans="1:16" ht="18">
      <c r="A706" s="22">
        <v>701</v>
      </c>
      <c r="B706" s="23" t="s">
        <v>118</v>
      </c>
      <c r="C706" s="23" t="s">
        <v>784</v>
      </c>
      <c r="D706" s="24">
        <v>2103159.2253</v>
      </c>
      <c r="E706" s="24">
        <v>2087060.7371</v>
      </c>
      <c r="F706" s="25">
        <f t="shared" si="10"/>
        <v>4190219.9624000001</v>
      </c>
      <c r="L706" s="27"/>
      <c r="M706" s="27"/>
      <c r="N706" s="28"/>
      <c r="O706" s="28"/>
      <c r="P706" s="28"/>
    </row>
    <row r="707" spans="1:16" ht="18">
      <c r="A707" s="22">
        <v>702</v>
      </c>
      <c r="B707" s="23" t="s">
        <v>118</v>
      </c>
      <c r="C707" s="23" t="s">
        <v>786</v>
      </c>
      <c r="D707" s="24">
        <v>2283531.0285</v>
      </c>
      <c r="E707" s="24">
        <v>2266051.8968000002</v>
      </c>
      <c r="F707" s="25">
        <f t="shared" si="10"/>
        <v>4549582.9253000002</v>
      </c>
      <c r="L707" s="27"/>
      <c r="M707" s="27"/>
      <c r="N707" s="28"/>
      <c r="O707" s="28"/>
      <c r="P707" s="28"/>
    </row>
    <row r="708" spans="1:16" ht="18">
      <c r="A708" s="22">
        <v>703</v>
      </c>
      <c r="B708" s="23" t="s">
        <v>118</v>
      </c>
      <c r="C708" s="23" t="s">
        <v>788</v>
      </c>
      <c r="D708" s="24">
        <v>2148128.8626999999</v>
      </c>
      <c r="E708" s="24">
        <v>2131686.1575000002</v>
      </c>
      <c r="F708" s="25">
        <f t="shared" si="10"/>
        <v>4279815.0202000001</v>
      </c>
      <c r="L708" s="27"/>
      <c r="M708" s="27"/>
      <c r="N708" s="28"/>
      <c r="O708" s="28"/>
      <c r="P708" s="28"/>
    </row>
    <row r="709" spans="1:16" ht="18">
      <c r="A709" s="22">
        <v>704</v>
      </c>
      <c r="B709" s="23" t="s">
        <v>118</v>
      </c>
      <c r="C709" s="23" t="s">
        <v>791</v>
      </c>
      <c r="D709" s="24">
        <v>1946447.898</v>
      </c>
      <c r="E709" s="24">
        <v>1931548.946</v>
      </c>
      <c r="F709" s="25">
        <f t="shared" si="10"/>
        <v>3877996.844</v>
      </c>
      <c r="L709" s="27"/>
      <c r="M709" s="27"/>
      <c r="N709" s="28"/>
      <c r="O709" s="28"/>
      <c r="P709" s="28"/>
    </row>
    <row r="710" spans="1:16" ht="18">
      <c r="A710" s="22">
        <v>705</v>
      </c>
      <c r="B710" s="23" t="s">
        <v>118</v>
      </c>
      <c r="C710" s="23" t="s">
        <v>793</v>
      </c>
      <c r="D710" s="24">
        <v>2223121.2448</v>
      </c>
      <c r="E710" s="24">
        <v>2206104.5156</v>
      </c>
      <c r="F710" s="25">
        <f t="shared" si="10"/>
        <v>4429225.7604</v>
      </c>
      <c r="L710" s="27"/>
      <c r="M710" s="27"/>
      <c r="N710" s="28"/>
      <c r="O710" s="28"/>
      <c r="P710" s="28"/>
    </row>
    <row r="711" spans="1:16" ht="18">
      <c r="A711" s="22">
        <v>706</v>
      </c>
      <c r="B711" s="23" t="s">
        <v>118</v>
      </c>
      <c r="C711" s="23" t="s">
        <v>795</v>
      </c>
      <c r="D711" s="24">
        <v>1897013.1928999999</v>
      </c>
      <c r="E711" s="24">
        <v>1882492.6354</v>
      </c>
      <c r="F711" s="25">
        <f t="shared" ref="F711:F774" si="11">D711+E711</f>
        <v>3779505.8283000002</v>
      </c>
      <c r="L711" s="27"/>
      <c r="M711" s="27"/>
      <c r="N711" s="28"/>
      <c r="O711" s="28"/>
      <c r="P711" s="28"/>
    </row>
    <row r="712" spans="1:16" ht="18">
      <c r="A712" s="22">
        <v>707</v>
      </c>
      <c r="B712" s="23" t="s">
        <v>118</v>
      </c>
      <c r="C712" s="23" t="s">
        <v>797</v>
      </c>
      <c r="D712" s="24">
        <v>2147277.6349999998</v>
      </c>
      <c r="E712" s="24">
        <v>2130841.4454999999</v>
      </c>
      <c r="F712" s="25">
        <f t="shared" si="11"/>
        <v>4278119.0805000002</v>
      </c>
      <c r="L712" s="27"/>
      <c r="M712" s="27"/>
      <c r="N712" s="28"/>
      <c r="O712" s="28"/>
      <c r="P712" s="28"/>
    </row>
    <row r="713" spans="1:16" ht="18">
      <c r="A713" s="22">
        <v>708</v>
      </c>
      <c r="B713" s="23" t="s">
        <v>118</v>
      </c>
      <c r="C713" s="23" t="s">
        <v>799</v>
      </c>
      <c r="D713" s="24">
        <v>1938692.7577</v>
      </c>
      <c r="E713" s="24">
        <v>1923853.1669000001</v>
      </c>
      <c r="F713" s="25">
        <f t="shared" si="11"/>
        <v>3862545.9246</v>
      </c>
      <c r="L713" s="27"/>
      <c r="M713" s="27"/>
      <c r="N713" s="28"/>
      <c r="O713" s="28"/>
      <c r="P713" s="28"/>
    </row>
    <row r="714" spans="1:16" ht="18">
      <c r="A714" s="22">
        <v>709</v>
      </c>
      <c r="B714" s="23" t="s">
        <v>118</v>
      </c>
      <c r="C714" s="23" t="s">
        <v>801</v>
      </c>
      <c r="D714" s="24">
        <v>1797763.5937000001</v>
      </c>
      <c r="E714" s="24">
        <v>1784002.7355</v>
      </c>
      <c r="F714" s="25">
        <f t="shared" si="11"/>
        <v>3581766.3292</v>
      </c>
      <c r="L714" s="27"/>
      <c r="M714" s="27"/>
      <c r="N714" s="28"/>
      <c r="O714" s="28"/>
      <c r="P714" s="28"/>
    </row>
    <row r="715" spans="1:16" ht="18">
      <c r="A715" s="22">
        <v>710</v>
      </c>
      <c r="B715" s="23" t="s">
        <v>118</v>
      </c>
      <c r="C715" s="23" t="s">
        <v>803</v>
      </c>
      <c r="D715" s="24">
        <v>2140456.2908999999</v>
      </c>
      <c r="E715" s="24">
        <v>2124072.3149000001</v>
      </c>
      <c r="F715" s="25">
        <f t="shared" si="11"/>
        <v>4264528.6058</v>
      </c>
      <c r="L715" s="27"/>
      <c r="M715" s="27"/>
      <c r="N715" s="28"/>
      <c r="O715" s="28"/>
      <c r="P715" s="28"/>
    </row>
    <row r="716" spans="1:16" ht="18">
      <c r="A716" s="22">
        <v>711</v>
      </c>
      <c r="B716" s="23" t="s">
        <v>118</v>
      </c>
      <c r="C716" s="23" t="s">
        <v>805</v>
      </c>
      <c r="D716" s="24">
        <v>2245770.5794000002</v>
      </c>
      <c r="E716" s="24">
        <v>2228580.4824000001</v>
      </c>
      <c r="F716" s="25">
        <f t="shared" si="11"/>
        <v>4474351.0618000003</v>
      </c>
      <c r="L716" s="27"/>
      <c r="M716" s="27"/>
      <c r="N716" s="28"/>
      <c r="O716" s="28"/>
      <c r="P716" s="28"/>
    </row>
    <row r="717" spans="1:16" ht="18">
      <c r="A717" s="22">
        <v>712</v>
      </c>
      <c r="B717" s="23" t="s">
        <v>118</v>
      </c>
      <c r="C717" s="23" t="s">
        <v>807</v>
      </c>
      <c r="D717" s="24">
        <v>2023558.2653999999</v>
      </c>
      <c r="E717" s="24">
        <v>2008069.0773</v>
      </c>
      <c r="F717" s="25">
        <f t="shared" si="11"/>
        <v>4031627.3426999999</v>
      </c>
      <c r="L717" s="27"/>
      <c r="M717" s="27"/>
      <c r="N717" s="28"/>
      <c r="O717" s="28"/>
      <c r="P717" s="28"/>
    </row>
    <row r="718" spans="1:16" ht="18">
      <c r="A718" s="22">
        <v>713</v>
      </c>
      <c r="B718" s="23" t="s">
        <v>118</v>
      </c>
      <c r="C718" s="23" t="s">
        <v>809</v>
      </c>
      <c r="D718" s="24">
        <v>1811972.4646999999</v>
      </c>
      <c r="E718" s="24">
        <v>1798102.8455999999</v>
      </c>
      <c r="F718" s="25">
        <f t="shared" si="11"/>
        <v>3610075.3103</v>
      </c>
      <c r="L718" s="27"/>
      <c r="M718" s="27"/>
      <c r="N718" s="28"/>
      <c r="O718" s="28"/>
      <c r="P718" s="28"/>
    </row>
    <row r="719" spans="1:16" ht="18">
      <c r="A719" s="22">
        <v>714</v>
      </c>
      <c r="B719" s="23" t="s">
        <v>118</v>
      </c>
      <c r="C719" s="23" t="s">
        <v>811</v>
      </c>
      <c r="D719" s="24">
        <v>2013532.4641</v>
      </c>
      <c r="E719" s="24">
        <v>1998120.0178</v>
      </c>
      <c r="F719" s="25">
        <f t="shared" si="11"/>
        <v>4011652.4819</v>
      </c>
      <c r="L719" s="27"/>
      <c r="M719" s="27"/>
      <c r="N719" s="28"/>
      <c r="O719" s="28"/>
      <c r="P719" s="28"/>
    </row>
    <row r="720" spans="1:16" ht="18">
      <c r="A720" s="22">
        <v>715</v>
      </c>
      <c r="B720" s="23" t="s">
        <v>118</v>
      </c>
      <c r="C720" s="23" t="s">
        <v>813</v>
      </c>
      <c r="D720" s="24">
        <v>1997266.1451000001</v>
      </c>
      <c r="E720" s="24">
        <v>1981978.2083000001</v>
      </c>
      <c r="F720" s="25">
        <f t="shared" si="11"/>
        <v>3979244.3533999999</v>
      </c>
      <c r="L720" s="27"/>
      <c r="M720" s="27"/>
      <c r="N720" s="28"/>
      <c r="O720" s="28"/>
      <c r="P720" s="28"/>
    </row>
    <row r="721" spans="1:16" ht="18">
      <c r="A721" s="22">
        <v>716</v>
      </c>
      <c r="B721" s="23" t="s">
        <v>118</v>
      </c>
      <c r="C721" s="23" t="s">
        <v>815</v>
      </c>
      <c r="D721" s="24">
        <v>2236371.8810000001</v>
      </c>
      <c r="E721" s="24">
        <v>2219253.7256999998</v>
      </c>
      <c r="F721" s="25">
        <f t="shared" si="11"/>
        <v>4455625.6067000004</v>
      </c>
      <c r="L721" s="27"/>
      <c r="M721" s="27"/>
      <c r="N721" s="28"/>
      <c r="O721" s="28"/>
      <c r="P721" s="28"/>
    </row>
    <row r="722" spans="1:16" ht="18">
      <c r="A722" s="22">
        <v>717</v>
      </c>
      <c r="B722" s="23" t="s">
        <v>118</v>
      </c>
      <c r="C722" s="23" t="s">
        <v>817</v>
      </c>
      <c r="D722" s="24">
        <v>2061844.7482</v>
      </c>
      <c r="E722" s="24">
        <v>2046062.4989</v>
      </c>
      <c r="F722" s="25">
        <f t="shared" si="11"/>
        <v>4107907.2470999998</v>
      </c>
      <c r="L722" s="27"/>
      <c r="M722" s="27"/>
      <c r="N722" s="28"/>
      <c r="O722" s="28"/>
      <c r="P722" s="28"/>
    </row>
    <row r="723" spans="1:16" ht="18">
      <c r="A723" s="22">
        <v>718</v>
      </c>
      <c r="B723" s="23" t="s">
        <v>118</v>
      </c>
      <c r="C723" s="23" t="s">
        <v>819</v>
      </c>
      <c r="D723" s="24">
        <v>1876308.8051</v>
      </c>
      <c r="E723" s="24">
        <v>1861946.7279000001</v>
      </c>
      <c r="F723" s="25">
        <f t="shared" si="11"/>
        <v>3738255.5329999998</v>
      </c>
      <c r="L723" s="27"/>
      <c r="M723" s="27"/>
      <c r="N723" s="28"/>
      <c r="O723" s="28"/>
      <c r="P723" s="28"/>
    </row>
    <row r="724" spans="1:16" ht="18">
      <c r="A724" s="22">
        <v>719</v>
      </c>
      <c r="B724" s="23" t="s">
        <v>118</v>
      </c>
      <c r="C724" s="23" t="s">
        <v>821</v>
      </c>
      <c r="D724" s="24">
        <v>1934185.6904</v>
      </c>
      <c r="E724" s="24">
        <v>1919380.5985000001</v>
      </c>
      <c r="F724" s="25">
        <f t="shared" si="11"/>
        <v>3853566.2889</v>
      </c>
      <c r="L724" s="27"/>
      <c r="M724" s="27"/>
      <c r="N724" s="28"/>
      <c r="O724" s="28"/>
      <c r="P724" s="28"/>
    </row>
    <row r="725" spans="1:16" ht="18">
      <c r="A725" s="22">
        <v>720</v>
      </c>
      <c r="B725" s="23" t="s">
        <v>118</v>
      </c>
      <c r="C725" s="23" t="s">
        <v>823</v>
      </c>
      <c r="D725" s="24">
        <v>1860987.1775</v>
      </c>
      <c r="E725" s="24">
        <v>1846742.3787</v>
      </c>
      <c r="F725" s="25">
        <f t="shared" si="11"/>
        <v>3707729.5562</v>
      </c>
      <c r="L725" s="27"/>
      <c r="M725" s="27"/>
      <c r="N725" s="28"/>
      <c r="O725" s="28"/>
      <c r="P725" s="28"/>
    </row>
    <row r="726" spans="1:16" ht="18">
      <c r="A726" s="22">
        <v>721</v>
      </c>
      <c r="B726" s="23" t="s">
        <v>118</v>
      </c>
      <c r="C726" s="23" t="s">
        <v>825</v>
      </c>
      <c r="D726" s="24">
        <v>1744675.0693000001</v>
      </c>
      <c r="E726" s="24">
        <v>1731320.5734999999</v>
      </c>
      <c r="F726" s="25">
        <f t="shared" si="11"/>
        <v>3475995.6428</v>
      </c>
      <c r="L726" s="27"/>
      <c r="M726" s="27"/>
      <c r="N726" s="28"/>
      <c r="O726" s="28"/>
      <c r="P726" s="28"/>
    </row>
    <row r="727" spans="1:16" ht="18">
      <c r="A727" s="22">
        <v>722</v>
      </c>
      <c r="B727" s="23" t="s">
        <v>119</v>
      </c>
      <c r="C727" s="23" t="s">
        <v>829</v>
      </c>
      <c r="D727" s="24">
        <v>1731716.4657999999</v>
      </c>
      <c r="E727" s="24">
        <v>1718461.1606999999</v>
      </c>
      <c r="F727" s="25">
        <f t="shared" si="11"/>
        <v>3450177.6264999998</v>
      </c>
      <c r="L727" s="27"/>
      <c r="M727" s="27"/>
      <c r="N727" s="28"/>
      <c r="O727" s="28"/>
      <c r="P727" s="28"/>
    </row>
    <row r="728" spans="1:16" ht="18">
      <c r="A728" s="22">
        <v>723</v>
      </c>
      <c r="B728" s="23" t="s">
        <v>119</v>
      </c>
      <c r="C728" s="23" t="s">
        <v>831</v>
      </c>
      <c r="D728" s="24">
        <v>2963365.6674000002</v>
      </c>
      <c r="E728" s="24">
        <v>2940682.7880000002</v>
      </c>
      <c r="F728" s="25">
        <f t="shared" si="11"/>
        <v>5904048.4554000003</v>
      </c>
      <c r="L728" s="27"/>
      <c r="M728" s="27"/>
      <c r="N728" s="28"/>
      <c r="O728" s="28"/>
      <c r="P728" s="28"/>
    </row>
    <row r="729" spans="1:16" ht="18">
      <c r="A729" s="22">
        <v>724</v>
      </c>
      <c r="B729" s="23" t="s">
        <v>119</v>
      </c>
      <c r="C729" s="23" t="s">
        <v>833</v>
      </c>
      <c r="D729" s="24">
        <v>2035287.1132</v>
      </c>
      <c r="E729" s="24">
        <v>2019708.1473999999</v>
      </c>
      <c r="F729" s="25">
        <f t="shared" si="11"/>
        <v>4054995.2606000002</v>
      </c>
      <c r="L729" s="27"/>
      <c r="M729" s="27"/>
      <c r="N729" s="28"/>
      <c r="O729" s="28"/>
      <c r="P729" s="28"/>
    </row>
    <row r="730" spans="1:16" ht="18">
      <c r="A730" s="22">
        <v>725</v>
      </c>
      <c r="B730" s="23" t="s">
        <v>119</v>
      </c>
      <c r="C730" s="23" t="s">
        <v>835</v>
      </c>
      <c r="D730" s="24">
        <v>2430144.9848000002</v>
      </c>
      <c r="E730" s="24">
        <v>2411543.6065000002</v>
      </c>
      <c r="F730" s="25">
        <f t="shared" si="11"/>
        <v>4841688.5913000004</v>
      </c>
      <c r="L730" s="27"/>
      <c r="M730" s="27"/>
      <c r="N730" s="28"/>
      <c r="O730" s="28"/>
      <c r="P730" s="28"/>
    </row>
    <row r="731" spans="1:16" ht="18">
      <c r="A731" s="22">
        <v>726</v>
      </c>
      <c r="B731" s="23" t="s">
        <v>119</v>
      </c>
      <c r="C731" s="23" t="s">
        <v>837</v>
      </c>
      <c r="D731" s="24">
        <v>2625396.1181999999</v>
      </c>
      <c r="E731" s="24">
        <v>2605300.2034999998</v>
      </c>
      <c r="F731" s="25">
        <f t="shared" si="11"/>
        <v>5230696.3217000002</v>
      </c>
      <c r="L731" s="27"/>
      <c r="M731" s="27"/>
      <c r="N731" s="28"/>
      <c r="O731" s="28"/>
      <c r="P731" s="28"/>
    </row>
    <row r="732" spans="1:16" ht="18">
      <c r="A732" s="22">
        <v>727</v>
      </c>
      <c r="B732" s="23" t="s">
        <v>119</v>
      </c>
      <c r="C732" s="23" t="s">
        <v>839</v>
      </c>
      <c r="D732" s="24">
        <v>1818744.3977000001</v>
      </c>
      <c r="E732" s="24">
        <v>1804822.9434</v>
      </c>
      <c r="F732" s="25">
        <f t="shared" si="11"/>
        <v>3623567.3410999998</v>
      </c>
      <c r="L732" s="27"/>
      <c r="M732" s="27"/>
      <c r="N732" s="28"/>
      <c r="O732" s="28"/>
      <c r="P732" s="28"/>
    </row>
    <row r="733" spans="1:16" ht="18">
      <c r="A733" s="22">
        <v>728</v>
      </c>
      <c r="B733" s="23" t="s">
        <v>119</v>
      </c>
      <c r="C733" s="23" t="s">
        <v>841</v>
      </c>
      <c r="D733" s="24">
        <v>1749319.4775</v>
      </c>
      <c r="E733" s="24">
        <v>1735929.4314999999</v>
      </c>
      <c r="F733" s="25">
        <f t="shared" si="11"/>
        <v>3485248.909</v>
      </c>
      <c r="L733" s="27"/>
      <c r="M733" s="27"/>
      <c r="N733" s="28"/>
      <c r="O733" s="28"/>
      <c r="P733" s="28"/>
    </row>
    <row r="734" spans="1:16" ht="18">
      <c r="A734" s="22">
        <v>729</v>
      </c>
      <c r="B734" s="23" t="s">
        <v>119</v>
      </c>
      <c r="C734" s="23" t="s">
        <v>843</v>
      </c>
      <c r="D734" s="24">
        <v>2715183.0641999999</v>
      </c>
      <c r="E734" s="24">
        <v>2694399.8813999998</v>
      </c>
      <c r="F734" s="25">
        <f t="shared" si="11"/>
        <v>5409582.9456000002</v>
      </c>
      <c r="L734" s="27"/>
      <c r="M734" s="27"/>
      <c r="N734" s="28"/>
      <c r="O734" s="28"/>
      <c r="P734" s="28"/>
    </row>
    <row r="735" spans="1:16" ht="18">
      <c r="A735" s="22">
        <v>730</v>
      </c>
      <c r="B735" s="23" t="s">
        <v>119</v>
      </c>
      <c r="C735" s="23" t="s">
        <v>845</v>
      </c>
      <c r="D735" s="24">
        <v>1932773.9445</v>
      </c>
      <c r="E735" s="24">
        <v>1917979.6588000001</v>
      </c>
      <c r="F735" s="25">
        <f t="shared" si="11"/>
        <v>3850753.6033000001</v>
      </c>
      <c r="L735" s="27"/>
      <c r="M735" s="27"/>
      <c r="N735" s="28"/>
      <c r="O735" s="28"/>
      <c r="P735" s="28"/>
    </row>
    <row r="736" spans="1:16" ht="18">
      <c r="A736" s="22">
        <v>731</v>
      </c>
      <c r="B736" s="23" t="s">
        <v>119</v>
      </c>
      <c r="C736" s="23" t="s">
        <v>848</v>
      </c>
      <c r="D736" s="24">
        <v>1784525.7671000001</v>
      </c>
      <c r="E736" s="24">
        <v>1770866.2368999999</v>
      </c>
      <c r="F736" s="25">
        <f t="shared" si="11"/>
        <v>3555392.0040000002</v>
      </c>
      <c r="L736" s="27"/>
      <c r="M736" s="27"/>
      <c r="N736" s="28"/>
      <c r="O736" s="28"/>
      <c r="P736" s="28"/>
    </row>
    <row r="737" spans="1:16" ht="18">
      <c r="A737" s="22">
        <v>732</v>
      </c>
      <c r="B737" s="23" t="s">
        <v>119</v>
      </c>
      <c r="C737" s="23" t="s">
        <v>850</v>
      </c>
      <c r="D737" s="24">
        <v>2663079.9663999998</v>
      </c>
      <c r="E737" s="24">
        <v>2642695.6033000001</v>
      </c>
      <c r="F737" s="25">
        <f t="shared" si="11"/>
        <v>5305775.5696999999</v>
      </c>
      <c r="L737" s="27"/>
      <c r="M737" s="27"/>
      <c r="N737" s="28"/>
      <c r="O737" s="28"/>
      <c r="P737" s="28"/>
    </row>
    <row r="738" spans="1:16" ht="18">
      <c r="A738" s="22">
        <v>733</v>
      </c>
      <c r="B738" s="23" t="s">
        <v>119</v>
      </c>
      <c r="C738" s="23" t="s">
        <v>852</v>
      </c>
      <c r="D738" s="24">
        <v>2107913.8901</v>
      </c>
      <c r="E738" s="24">
        <v>2091779.0077</v>
      </c>
      <c r="F738" s="25">
        <f t="shared" si="11"/>
        <v>4199692.8978000004</v>
      </c>
      <c r="L738" s="27"/>
      <c r="M738" s="27"/>
      <c r="N738" s="28"/>
      <c r="O738" s="28"/>
      <c r="P738" s="28"/>
    </row>
    <row r="739" spans="1:16" ht="18">
      <c r="A739" s="22">
        <v>734</v>
      </c>
      <c r="B739" s="23" t="s">
        <v>119</v>
      </c>
      <c r="C739" s="23" t="s">
        <v>854</v>
      </c>
      <c r="D739" s="24">
        <v>1811723.8657</v>
      </c>
      <c r="E739" s="24">
        <v>1797856.1495000001</v>
      </c>
      <c r="F739" s="25">
        <f t="shared" si="11"/>
        <v>3609580.0151999998</v>
      </c>
      <c r="L739" s="27"/>
      <c r="M739" s="27"/>
      <c r="N739" s="28"/>
      <c r="O739" s="28"/>
      <c r="P739" s="28"/>
    </row>
    <row r="740" spans="1:16" ht="18">
      <c r="A740" s="22">
        <v>735</v>
      </c>
      <c r="B740" s="23" t="s">
        <v>119</v>
      </c>
      <c r="C740" s="23" t="s">
        <v>856</v>
      </c>
      <c r="D740" s="24">
        <v>2595037.1318000001</v>
      </c>
      <c r="E740" s="24">
        <v>2575173.5978999999</v>
      </c>
      <c r="F740" s="25">
        <f t="shared" si="11"/>
        <v>5170210.7297</v>
      </c>
      <c r="L740" s="27"/>
      <c r="M740" s="27"/>
      <c r="N740" s="28"/>
      <c r="O740" s="28"/>
      <c r="P740" s="28"/>
    </row>
    <row r="741" spans="1:16" ht="18">
      <c r="A741" s="22">
        <v>736</v>
      </c>
      <c r="B741" s="23" t="s">
        <v>119</v>
      </c>
      <c r="C741" s="23" t="s">
        <v>858</v>
      </c>
      <c r="D741" s="24">
        <v>1720284.6151999999</v>
      </c>
      <c r="E741" s="24">
        <v>1707116.8145000001</v>
      </c>
      <c r="F741" s="25">
        <f t="shared" si="11"/>
        <v>3427401.4297000002</v>
      </c>
      <c r="L741" s="27"/>
      <c r="M741" s="27"/>
      <c r="N741" s="28"/>
      <c r="O741" s="28"/>
      <c r="P741" s="28"/>
    </row>
    <row r="742" spans="1:16" ht="18">
      <c r="A742" s="22">
        <v>737</v>
      </c>
      <c r="B742" s="23" t="s">
        <v>119</v>
      </c>
      <c r="C742" s="23" t="s">
        <v>860</v>
      </c>
      <c r="D742" s="24">
        <v>1866164.1969000001</v>
      </c>
      <c r="E742" s="24">
        <v>1851879.7708999999</v>
      </c>
      <c r="F742" s="25">
        <f t="shared" si="11"/>
        <v>3718043.9678000002</v>
      </c>
      <c r="L742" s="27"/>
      <c r="M742" s="27"/>
      <c r="N742" s="28"/>
      <c r="O742" s="28"/>
      <c r="P742" s="28"/>
    </row>
    <row r="743" spans="1:16" ht="18">
      <c r="A743" s="22">
        <v>738</v>
      </c>
      <c r="B743" s="23" t="s">
        <v>120</v>
      </c>
      <c r="C743" s="23" t="s">
        <v>864</v>
      </c>
      <c r="D743" s="24">
        <v>1928569.7242000001</v>
      </c>
      <c r="E743" s="24">
        <v>1913807.6194</v>
      </c>
      <c r="F743" s="25">
        <f t="shared" si="11"/>
        <v>3842377.3435999998</v>
      </c>
      <c r="L743" s="27"/>
      <c r="M743" s="27"/>
      <c r="N743" s="28"/>
      <c r="O743" s="28"/>
      <c r="P743" s="28"/>
    </row>
    <row r="744" spans="1:16" ht="18">
      <c r="A744" s="22">
        <v>739</v>
      </c>
      <c r="B744" s="23" t="s">
        <v>120</v>
      </c>
      <c r="C744" s="23" t="s">
        <v>866</v>
      </c>
      <c r="D744" s="24">
        <v>2134153.3346000002</v>
      </c>
      <c r="E744" s="24">
        <v>2117817.6041999999</v>
      </c>
      <c r="F744" s="25">
        <f t="shared" si="11"/>
        <v>4251970.9387999997</v>
      </c>
      <c r="L744" s="27"/>
      <c r="M744" s="27"/>
      <c r="N744" s="28"/>
      <c r="O744" s="28"/>
      <c r="P744" s="28"/>
    </row>
    <row r="745" spans="1:16" ht="18">
      <c r="A745" s="22">
        <v>740</v>
      </c>
      <c r="B745" s="23" t="s">
        <v>120</v>
      </c>
      <c r="C745" s="23" t="s">
        <v>868</v>
      </c>
      <c r="D745" s="24">
        <v>1786905.0390000001</v>
      </c>
      <c r="E745" s="24">
        <v>1773227.2967999999</v>
      </c>
      <c r="F745" s="25">
        <f t="shared" si="11"/>
        <v>3560132.3358</v>
      </c>
      <c r="L745" s="27"/>
      <c r="M745" s="27"/>
      <c r="N745" s="28"/>
      <c r="O745" s="28"/>
      <c r="P745" s="28"/>
    </row>
    <row r="746" spans="1:16" ht="18">
      <c r="A746" s="22">
        <v>741</v>
      </c>
      <c r="B746" s="23" t="s">
        <v>120</v>
      </c>
      <c r="C746" s="23" t="s">
        <v>870</v>
      </c>
      <c r="D746" s="24">
        <v>2000682.1710999999</v>
      </c>
      <c r="E746" s="24">
        <v>1985368.0865</v>
      </c>
      <c r="F746" s="25">
        <f t="shared" si="11"/>
        <v>3986050.2576000001</v>
      </c>
      <c r="L746" s="27"/>
      <c r="M746" s="27"/>
      <c r="N746" s="28"/>
      <c r="O746" s="28"/>
      <c r="P746" s="28"/>
    </row>
    <row r="747" spans="1:16" ht="18">
      <c r="A747" s="22">
        <v>742</v>
      </c>
      <c r="B747" s="23" t="s">
        <v>120</v>
      </c>
      <c r="C747" s="23" t="s">
        <v>872</v>
      </c>
      <c r="D747" s="24">
        <v>2806109.798</v>
      </c>
      <c r="E747" s="24">
        <v>2784630.6228999998</v>
      </c>
      <c r="F747" s="25">
        <f t="shared" si="11"/>
        <v>5590740.4209000003</v>
      </c>
      <c r="L747" s="27"/>
      <c r="M747" s="27"/>
      <c r="N747" s="28"/>
      <c r="O747" s="28"/>
      <c r="P747" s="28"/>
    </row>
    <row r="748" spans="1:16" ht="18">
      <c r="A748" s="22">
        <v>743</v>
      </c>
      <c r="B748" s="23" t="s">
        <v>120</v>
      </c>
      <c r="C748" s="23" t="s">
        <v>874</v>
      </c>
      <c r="D748" s="24">
        <v>2325540.2672000001</v>
      </c>
      <c r="E748" s="24">
        <v>2307739.5784999998</v>
      </c>
      <c r="F748" s="25">
        <f t="shared" si="11"/>
        <v>4633279.8457000004</v>
      </c>
      <c r="L748" s="27"/>
      <c r="M748" s="27"/>
      <c r="N748" s="28"/>
      <c r="O748" s="28"/>
      <c r="P748" s="28"/>
    </row>
    <row r="749" spans="1:16" ht="18">
      <c r="A749" s="22">
        <v>744</v>
      </c>
      <c r="B749" s="23" t="s">
        <v>120</v>
      </c>
      <c r="C749" s="23" t="s">
        <v>876</v>
      </c>
      <c r="D749" s="24">
        <v>2141055.5702</v>
      </c>
      <c r="E749" s="24">
        <v>2124667.0071</v>
      </c>
      <c r="F749" s="25">
        <f t="shared" si="11"/>
        <v>4265722.5773</v>
      </c>
      <c r="L749" s="27"/>
      <c r="M749" s="27"/>
      <c r="N749" s="28"/>
      <c r="O749" s="28"/>
      <c r="P749" s="28"/>
    </row>
    <row r="750" spans="1:16" ht="18">
      <c r="A750" s="22">
        <v>745</v>
      </c>
      <c r="B750" s="23" t="s">
        <v>120</v>
      </c>
      <c r="C750" s="23" t="s">
        <v>878</v>
      </c>
      <c r="D750" s="24">
        <v>1860138.1313</v>
      </c>
      <c r="E750" s="24">
        <v>1845899.8314</v>
      </c>
      <c r="F750" s="25">
        <f t="shared" si="11"/>
        <v>3706037.9627</v>
      </c>
      <c r="L750" s="27"/>
      <c r="M750" s="27"/>
      <c r="N750" s="28"/>
      <c r="O750" s="28"/>
      <c r="P750" s="28"/>
    </row>
    <row r="751" spans="1:16" ht="18">
      <c r="A751" s="22">
        <v>746</v>
      </c>
      <c r="B751" s="23" t="s">
        <v>120</v>
      </c>
      <c r="C751" s="23" t="s">
        <v>880</v>
      </c>
      <c r="D751" s="24">
        <v>2453224.5569000002</v>
      </c>
      <c r="E751" s="24">
        <v>2434446.5175999999</v>
      </c>
      <c r="F751" s="25">
        <f t="shared" si="11"/>
        <v>4887671.0745000001</v>
      </c>
      <c r="L751" s="27"/>
      <c r="M751" s="27"/>
      <c r="N751" s="28"/>
      <c r="O751" s="28"/>
      <c r="P751" s="28"/>
    </row>
    <row r="752" spans="1:16" ht="18">
      <c r="A752" s="22">
        <v>747</v>
      </c>
      <c r="B752" s="23" t="s">
        <v>120</v>
      </c>
      <c r="C752" s="23" t="s">
        <v>882</v>
      </c>
      <c r="D752" s="24">
        <v>1730147.8822999999</v>
      </c>
      <c r="E752" s="24">
        <v>1716904.5839</v>
      </c>
      <c r="F752" s="25">
        <f t="shared" si="11"/>
        <v>3447052.4662000001</v>
      </c>
      <c r="L752" s="27"/>
      <c r="M752" s="27"/>
      <c r="N752" s="28"/>
      <c r="O752" s="28"/>
      <c r="P752" s="28"/>
    </row>
    <row r="753" spans="1:16" ht="18">
      <c r="A753" s="22">
        <v>748</v>
      </c>
      <c r="B753" s="23" t="s">
        <v>120</v>
      </c>
      <c r="C753" s="23" t="s">
        <v>884</v>
      </c>
      <c r="D753" s="24">
        <v>1657206.5896000001</v>
      </c>
      <c r="E753" s="24">
        <v>1644521.6152999999</v>
      </c>
      <c r="F753" s="25">
        <f t="shared" si="11"/>
        <v>3301728.2048999998</v>
      </c>
      <c r="L753" s="27"/>
      <c r="M753" s="27"/>
      <c r="N753" s="28"/>
      <c r="O753" s="28"/>
      <c r="P753" s="28"/>
    </row>
    <row r="754" spans="1:16" ht="18">
      <c r="A754" s="22">
        <v>749</v>
      </c>
      <c r="B754" s="23" t="s">
        <v>120</v>
      </c>
      <c r="C754" s="23" t="s">
        <v>886</v>
      </c>
      <c r="D754" s="24">
        <v>1776778.8951000001</v>
      </c>
      <c r="E754" s="24">
        <v>1763178.6628</v>
      </c>
      <c r="F754" s="25">
        <f t="shared" si="11"/>
        <v>3539957.5578999999</v>
      </c>
      <c r="L754" s="27"/>
      <c r="M754" s="27"/>
      <c r="N754" s="28"/>
      <c r="O754" s="28"/>
      <c r="P754" s="28"/>
    </row>
    <row r="755" spans="1:16" ht="18">
      <c r="A755" s="22">
        <v>750</v>
      </c>
      <c r="B755" s="23" t="s">
        <v>120</v>
      </c>
      <c r="C755" s="23" t="s">
        <v>888</v>
      </c>
      <c r="D755" s="24">
        <v>1932457.1936000001</v>
      </c>
      <c r="E755" s="24">
        <v>1917665.3325</v>
      </c>
      <c r="F755" s="25">
        <f t="shared" si="11"/>
        <v>3850122.5260999999</v>
      </c>
      <c r="L755" s="27"/>
      <c r="M755" s="27"/>
      <c r="N755" s="28"/>
      <c r="O755" s="28"/>
      <c r="P755" s="28"/>
    </row>
    <row r="756" spans="1:16" ht="18">
      <c r="A756" s="22">
        <v>751</v>
      </c>
      <c r="B756" s="23" t="s">
        <v>120</v>
      </c>
      <c r="C756" s="23" t="s">
        <v>890</v>
      </c>
      <c r="D756" s="24">
        <v>2126449.3078999999</v>
      </c>
      <c r="E756" s="24">
        <v>2110172.5474</v>
      </c>
      <c r="F756" s="25">
        <f t="shared" si="11"/>
        <v>4236621.8552999999</v>
      </c>
      <c r="L756" s="27"/>
      <c r="M756" s="27"/>
      <c r="N756" s="28"/>
      <c r="O756" s="28"/>
      <c r="P756" s="28"/>
    </row>
    <row r="757" spans="1:16" ht="18">
      <c r="A757" s="22">
        <v>752</v>
      </c>
      <c r="B757" s="23" t="s">
        <v>120</v>
      </c>
      <c r="C757" s="23" t="s">
        <v>892</v>
      </c>
      <c r="D757" s="24">
        <v>1972260.4652</v>
      </c>
      <c r="E757" s="24">
        <v>1957163.9325999999</v>
      </c>
      <c r="F757" s="25">
        <f t="shared" si="11"/>
        <v>3929424.3977999999</v>
      </c>
      <c r="L757" s="27"/>
      <c r="M757" s="27"/>
      <c r="N757" s="28"/>
      <c r="O757" s="28"/>
      <c r="P757" s="28"/>
    </row>
    <row r="758" spans="1:16" ht="18">
      <c r="A758" s="22">
        <v>753</v>
      </c>
      <c r="B758" s="23" t="s">
        <v>120</v>
      </c>
      <c r="C758" s="23" t="s">
        <v>894</v>
      </c>
      <c r="D758" s="24">
        <v>2055433.4367</v>
      </c>
      <c r="E758" s="24">
        <v>2039700.2623000001</v>
      </c>
      <c r="F758" s="25">
        <f t="shared" si="11"/>
        <v>4095133.699</v>
      </c>
      <c r="L758" s="27"/>
      <c r="M758" s="27"/>
      <c r="N758" s="28"/>
      <c r="O758" s="28"/>
      <c r="P758" s="28"/>
    </row>
    <row r="759" spans="1:16" ht="18">
      <c r="A759" s="22">
        <v>754</v>
      </c>
      <c r="B759" s="23" t="s">
        <v>120</v>
      </c>
      <c r="C759" s="23" t="s">
        <v>896</v>
      </c>
      <c r="D759" s="24">
        <v>2050549.0078</v>
      </c>
      <c r="E759" s="24">
        <v>2034853.2209000001</v>
      </c>
      <c r="F759" s="25">
        <f t="shared" si="11"/>
        <v>4085402.2286999999</v>
      </c>
      <c r="L759" s="27"/>
      <c r="M759" s="27"/>
      <c r="N759" s="28"/>
      <c r="O759" s="28"/>
      <c r="P759" s="28"/>
    </row>
    <row r="760" spans="1:16" ht="18">
      <c r="A760" s="22">
        <v>755</v>
      </c>
      <c r="B760" s="23" t="s">
        <v>121</v>
      </c>
      <c r="C760" s="23" t="s">
        <v>899</v>
      </c>
      <c r="D760" s="24">
        <v>1930121.1302</v>
      </c>
      <c r="E760" s="24">
        <v>1915347.1502</v>
      </c>
      <c r="F760" s="25">
        <f t="shared" si="11"/>
        <v>3845468.2804</v>
      </c>
      <c r="L760" s="27"/>
      <c r="M760" s="27"/>
      <c r="N760" s="28"/>
      <c r="O760" s="28"/>
      <c r="P760" s="28"/>
    </row>
    <row r="761" spans="1:16" ht="18">
      <c r="A761" s="22">
        <v>756</v>
      </c>
      <c r="B761" s="23" t="s">
        <v>121</v>
      </c>
      <c r="C761" s="23" t="s">
        <v>901</v>
      </c>
      <c r="D761" s="24">
        <v>1868839.656</v>
      </c>
      <c r="E761" s="24">
        <v>1854534.7509000001</v>
      </c>
      <c r="F761" s="25">
        <f t="shared" si="11"/>
        <v>3723374.4068999998</v>
      </c>
      <c r="L761" s="27"/>
      <c r="M761" s="27"/>
      <c r="N761" s="28"/>
      <c r="O761" s="28"/>
      <c r="P761" s="28"/>
    </row>
    <row r="762" spans="1:16" ht="18">
      <c r="A762" s="22">
        <v>757</v>
      </c>
      <c r="B762" s="23" t="s">
        <v>121</v>
      </c>
      <c r="C762" s="23" t="s">
        <v>903</v>
      </c>
      <c r="D762" s="24">
        <v>2205536.9051999999</v>
      </c>
      <c r="E762" s="24">
        <v>2188654.7741</v>
      </c>
      <c r="F762" s="25">
        <f t="shared" si="11"/>
        <v>4394191.6793</v>
      </c>
      <c r="L762" s="27"/>
      <c r="M762" s="27"/>
      <c r="N762" s="28"/>
      <c r="O762" s="28"/>
      <c r="P762" s="28"/>
    </row>
    <row r="763" spans="1:16" ht="18">
      <c r="A763" s="22">
        <v>758</v>
      </c>
      <c r="B763" s="23" t="s">
        <v>121</v>
      </c>
      <c r="C763" s="23" t="s">
        <v>905</v>
      </c>
      <c r="D763" s="24">
        <v>2434269.3111</v>
      </c>
      <c r="E763" s="24">
        <v>2415636.3635</v>
      </c>
      <c r="F763" s="25">
        <f t="shared" si="11"/>
        <v>4849905.6745999996</v>
      </c>
      <c r="L763" s="27"/>
      <c r="M763" s="27"/>
      <c r="N763" s="28"/>
      <c r="O763" s="28"/>
      <c r="P763" s="28"/>
    </row>
    <row r="764" spans="1:16" ht="18">
      <c r="A764" s="22">
        <v>759</v>
      </c>
      <c r="B764" s="23" t="s">
        <v>121</v>
      </c>
      <c r="C764" s="23" t="s">
        <v>907</v>
      </c>
      <c r="D764" s="24">
        <v>2118772.0109999999</v>
      </c>
      <c r="E764" s="24">
        <v>2102554.0158000002</v>
      </c>
      <c r="F764" s="25">
        <f t="shared" si="11"/>
        <v>4221326.0268000001</v>
      </c>
      <c r="L764" s="27"/>
      <c r="M764" s="27"/>
      <c r="N764" s="28"/>
      <c r="O764" s="28"/>
      <c r="P764" s="28"/>
    </row>
    <row r="765" spans="1:16" ht="18">
      <c r="A765" s="22">
        <v>760</v>
      </c>
      <c r="B765" s="23" t="s">
        <v>121</v>
      </c>
      <c r="C765" s="23" t="s">
        <v>909</v>
      </c>
      <c r="D765" s="24">
        <v>2942037.0151</v>
      </c>
      <c r="E765" s="24">
        <v>2919517.3944000001</v>
      </c>
      <c r="F765" s="25">
        <f t="shared" si="11"/>
        <v>5861554.4095000001</v>
      </c>
      <c r="L765" s="27"/>
      <c r="M765" s="27"/>
      <c r="N765" s="28"/>
      <c r="O765" s="28"/>
      <c r="P765" s="28"/>
    </row>
    <row r="766" spans="1:16" ht="18">
      <c r="A766" s="22">
        <v>761</v>
      </c>
      <c r="B766" s="23" t="s">
        <v>121</v>
      </c>
      <c r="C766" s="23" t="s">
        <v>911</v>
      </c>
      <c r="D766" s="24">
        <v>2234349.4753</v>
      </c>
      <c r="E766" s="24">
        <v>2217246.8002999998</v>
      </c>
      <c r="F766" s="25">
        <f t="shared" si="11"/>
        <v>4451596.2756000003</v>
      </c>
      <c r="L766" s="27"/>
      <c r="M766" s="27"/>
      <c r="N766" s="28"/>
      <c r="O766" s="28"/>
      <c r="P766" s="28"/>
    </row>
    <row r="767" spans="1:16" ht="18">
      <c r="A767" s="22">
        <v>762</v>
      </c>
      <c r="B767" s="23" t="s">
        <v>121</v>
      </c>
      <c r="C767" s="23" t="s">
        <v>826</v>
      </c>
      <c r="D767" s="24">
        <v>2027163.3430000001</v>
      </c>
      <c r="E767" s="24">
        <v>2011646.5600999999</v>
      </c>
      <c r="F767" s="25">
        <f t="shared" si="11"/>
        <v>4038809.9031000002</v>
      </c>
      <c r="L767" s="27"/>
      <c r="M767" s="27"/>
      <c r="N767" s="28"/>
      <c r="O767" s="28"/>
      <c r="P767" s="28"/>
    </row>
    <row r="768" spans="1:16" ht="18">
      <c r="A768" s="22">
        <v>763</v>
      </c>
      <c r="B768" s="23" t="s">
        <v>121</v>
      </c>
      <c r="C768" s="23" t="s">
        <v>914</v>
      </c>
      <c r="D768" s="24">
        <v>2191420.8999000001</v>
      </c>
      <c r="E768" s="24">
        <v>2174646.8188</v>
      </c>
      <c r="F768" s="25">
        <f t="shared" si="11"/>
        <v>4366067.7187000001</v>
      </c>
      <c r="L768" s="27"/>
      <c r="M768" s="27"/>
      <c r="N768" s="28"/>
      <c r="O768" s="28"/>
      <c r="P768" s="28"/>
    </row>
    <row r="769" spans="1:16" ht="18">
      <c r="A769" s="22">
        <v>764</v>
      </c>
      <c r="B769" s="23" t="s">
        <v>121</v>
      </c>
      <c r="C769" s="23" t="s">
        <v>916</v>
      </c>
      <c r="D769" s="24">
        <v>2892496.8705000002</v>
      </c>
      <c r="E769" s="24">
        <v>2870356.4514000001</v>
      </c>
      <c r="F769" s="25">
        <f t="shared" si="11"/>
        <v>5762853.3218999999</v>
      </c>
      <c r="L769" s="27"/>
      <c r="M769" s="27"/>
      <c r="N769" s="28"/>
      <c r="O769" s="28"/>
      <c r="P769" s="28"/>
    </row>
    <row r="770" spans="1:16" ht="18">
      <c r="A770" s="22">
        <v>765</v>
      </c>
      <c r="B770" s="23" t="s">
        <v>121</v>
      </c>
      <c r="C770" s="23" t="s">
        <v>918</v>
      </c>
      <c r="D770" s="24">
        <v>1806017.1011000001</v>
      </c>
      <c r="E770" s="24">
        <v>1792193.0669</v>
      </c>
      <c r="F770" s="25">
        <f t="shared" si="11"/>
        <v>3598210.1680000001</v>
      </c>
      <c r="L770" s="27"/>
      <c r="M770" s="27"/>
      <c r="N770" s="28"/>
      <c r="O770" s="28"/>
      <c r="P770" s="28"/>
    </row>
    <row r="771" spans="1:16" ht="36">
      <c r="A771" s="22">
        <v>766</v>
      </c>
      <c r="B771" s="23" t="s">
        <v>121</v>
      </c>
      <c r="C771" s="23" t="s">
        <v>920</v>
      </c>
      <c r="D771" s="24">
        <v>2085979.6026999999</v>
      </c>
      <c r="E771" s="24">
        <v>2070012.6148000001</v>
      </c>
      <c r="F771" s="25">
        <f t="shared" si="11"/>
        <v>4155992.2174999998</v>
      </c>
      <c r="L771" s="27"/>
      <c r="M771" s="27"/>
      <c r="N771" s="28"/>
      <c r="O771" s="28"/>
      <c r="P771" s="28"/>
    </row>
    <row r="772" spans="1:16" ht="18">
      <c r="A772" s="22">
        <v>767</v>
      </c>
      <c r="B772" s="23" t="s">
        <v>121</v>
      </c>
      <c r="C772" s="23" t="s">
        <v>922</v>
      </c>
      <c r="D772" s="24">
        <v>2210026.8144</v>
      </c>
      <c r="E772" s="24">
        <v>2193110.3155999999</v>
      </c>
      <c r="F772" s="25">
        <f t="shared" si="11"/>
        <v>4403137.13</v>
      </c>
      <c r="L772" s="27"/>
      <c r="M772" s="27"/>
      <c r="N772" s="28"/>
      <c r="O772" s="28"/>
      <c r="P772" s="28"/>
    </row>
    <row r="773" spans="1:16" ht="18">
      <c r="A773" s="22">
        <v>768</v>
      </c>
      <c r="B773" s="23" t="s">
        <v>121</v>
      </c>
      <c r="C773" s="23" t="s">
        <v>924</v>
      </c>
      <c r="D773" s="24">
        <v>2440769.0606999998</v>
      </c>
      <c r="E773" s="24">
        <v>2422086.3612000002</v>
      </c>
      <c r="F773" s="25">
        <f t="shared" si="11"/>
        <v>4862855.4219000004</v>
      </c>
      <c r="L773" s="27"/>
      <c r="M773" s="27"/>
      <c r="N773" s="28"/>
      <c r="O773" s="28"/>
      <c r="P773" s="28"/>
    </row>
    <row r="774" spans="1:16" ht="18">
      <c r="A774" s="22">
        <v>769</v>
      </c>
      <c r="B774" s="23" t="s">
        <v>928</v>
      </c>
      <c r="C774" s="23" t="s">
        <v>929</v>
      </c>
      <c r="D774" s="24">
        <v>1612300.6776999999</v>
      </c>
      <c r="E774" s="24">
        <v>1599959.4325999999</v>
      </c>
      <c r="F774" s="25">
        <f t="shared" si="11"/>
        <v>3212260.1102999998</v>
      </c>
      <c r="L774" s="27"/>
      <c r="M774" s="27"/>
      <c r="N774" s="28"/>
      <c r="O774" s="28"/>
      <c r="P774" s="28"/>
    </row>
    <row r="775" spans="1:16" ht="36">
      <c r="A775" s="22">
        <v>770</v>
      </c>
      <c r="B775" s="23" t="s">
        <v>928</v>
      </c>
      <c r="C775" s="23" t="s">
        <v>931</v>
      </c>
      <c r="D775" s="24">
        <v>4115822.0120000001</v>
      </c>
      <c r="E775" s="24">
        <v>4084317.7344999998</v>
      </c>
      <c r="F775" s="25">
        <f t="shared" ref="F775:F779" si="12">D775+E775</f>
        <v>8200139.7465000004</v>
      </c>
      <c r="L775" s="27"/>
      <c r="M775" s="27"/>
      <c r="N775" s="28"/>
      <c r="O775" s="28"/>
      <c r="P775" s="28"/>
    </row>
    <row r="776" spans="1:16" ht="18">
      <c r="A776" s="22">
        <v>771</v>
      </c>
      <c r="B776" s="23" t="s">
        <v>928</v>
      </c>
      <c r="C776" s="23" t="s">
        <v>933</v>
      </c>
      <c r="D776" s="24">
        <v>2318329.9862000002</v>
      </c>
      <c r="E776" s="24">
        <v>2300584.4882</v>
      </c>
      <c r="F776" s="25">
        <f t="shared" si="12"/>
        <v>4618914.4743999997</v>
      </c>
      <c r="L776" s="27"/>
      <c r="M776" s="27"/>
      <c r="N776" s="28"/>
      <c r="O776" s="28"/>
      <c r="P776" s="28"/>
    </row>
    <row r="777" spans="1:16" ht="18">
      <c r="A777" s="22">
        <v>772</v>
      </c>
      <c r="B777" s="23" t="s">
        <v>928</v>
      </c>
      <c r="C777" s="23" t="s">
        <v>935</v>
      </c>
      <c r="D777" s="24">
        <v>1986839.5336</v>
      </c>
      <c r="E777" s="24">
        <v>1971631.4066000001</v>
      </c>
      <c r="F777" s="25">
        <f t="shared" si="12"/>
        <v>3958470.9402000001</v>
      </c>
      <c r="L777" s="27"/>
      <c r="M777" s="27"/>
      <c r="N777" s="28"/>
      <c r="O777" s="28"/>
      <c r="P777" s="28"/>
    </row>
    <row r="778" spans="1:16" ht="18">
      <c r="A778" s="22">
        <v>773</v>
      </c>
      <c r="B778" s="23" t="s">
        <v>928</v>
      </c>
      <c r="C778" s="23" t="s">
        <v>937</v>
      </c>
      <c r="D778" s="24">
        <v>1887835.3942</v>
      </c>
      <c r="E778" s="24">
        <v>1873385.0874999999</v>
      </c>
      <c r="F778" s="25">
        <f t="shared" si="12"/>
        <v>3761220.4816999999</v>
      </c>
      <c r="L778" s="27"/>
      <c r="M778" s="27"/>
      <c r="N778" s="28"/>
      <c r="O778" s="28"/>
      <c r="P778" s="28"/>
    </row>
    <row r="779" spans="1:16" ht="18">
      <c r="A779" s="22">
        <v>774</v>
      </c>
      <c r="B779" s="23" t="s">
        <v>928</v>
      </c>
      <c r="C779" s="23" t="s">
        <v>939</v>
      </c>
      <c r="D779" s="24">
        <v>1941899.1325000001</v>
      </c>
      <c r="E779" s="24">
        <v>1927034.9986</v>
      </c>
      <c r="F779" s="25">
        <f t="shared" si="12"/>
        <v>3868934.1310999999</v>
      </c>
      <c r="L779" s="27"/>
      <c r="M779" s="27"/>
      <c r="N779" s="28"/>
      <c r="O779" s="28"/>
      <c r="P779" s="28"/>
    </row>
    <row r="780" spans="1:16" ht="18">
      <c r="A780" s="29"/>
      <c r="B780" s="188" t="s">
        <v>43</v>
      </c>
      <c r="C780" s="190"/>
      <c r="D780" s="16">
        <f>SUM(D6:D779)</f>
        <v>1525739724.8044</v>
      </c>
      <c r="E780" s="16">
        <f t="shared" ref="E780:F780" si="13">SUM(E6:E779)</f>
        <v>1514061054.6307001</v>
      </c>
      <c r="F780" s="16">
        <f t="shared" si="13"/>
        <v>3039800779.4351001</v>
      </c>
    </row>
  </sheetData>
  <mergeCells count="4">
    <mergeCell ref="A1:F1"/>
    <mergeCell ref="A2:F2"/>
    <mergeCell ref="A3:F3"/>
    <mergeCell ref="B780:C780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3"/>
  <sheetViews>
    <sheetView workbookViewId="0">
      <selection activeCell="C21" sqref="C21"/>
    </sheetView>
  </sheetViews>
  <sheetFormatPr defaultColWidth="9" defaultRowHeight="13.2"/>
  <cols>
    <col min="1" max="1" width="5" customWidth="1"/>
    <col min="2" max="3" width="20.33203125" customWidth="1"/>
    <col min="4" max="4" width="22.109375" customWidth="1"/>
    <col min="5" max="5" width="22" customWidth="1"/>
    <col min="6" max="6" width="19.6640625" customWidth="1"/>
    <col min="8" max="8" width="24.88671875" customWidth="1"/>
    <col min="9" max="9" width="23.109375" customWidth="1"/>
  </cols>
  <sheetData>
    <row r="1" spans="1:8" ht="20.399999999999999">
      <c r="A1" s="162" t="s">
        <v>17</v>
      </c>
      <c r="B1" s="162"/>
      <c r="C1" s="162"/>
      <c r="D1" s="162"/>
      <c r="E1" s="162"/>
    </row>
    <row r="2" spans="1:8" ht="20.399999999999999">
      <c r="A2" s="162" t="s">
        <v>62</v>
      </c>
      <c r="B2" s="162"/>
      <c r="C2" s="162"/>
      <c r="D2" s="162"/>
      <c r="E2" s="162"/>
    </row>
    <row r="3" spans="1:8" ht="35.4" customHeight="1">
      <c r="A3" s="198" t="s">
        <v>951</v>
      </c>
      <c r="B3" s="198"/>
      <c r="C3" s="198"/>
      <c r="D3" s="198"/>
      <c r="E3" s="198"/>
    </row>
    <row r="4" spans="1:8" ht="52.2">
      <c r="A4" s="2" t="s">
        <v>948</v>
      </c>
      <c r="B4" s="2" t="s">
        <v>953</v>
      </c>
      <c r="C4" s="3" t="s">
        <v>949</v>
      </c>
      <c r="D4" s="4" t="s">
        <v>950</v>
      </c>
      <c r="E4" s="5" t="s">
        <v>945</v>
      </c>
    </row>
    <row r="5" spans="1:8" ht="15.6">
      <c r="A5" s="6"/>
      <c r="B5" s="6"/>
      <c r="C5" s="143" t="s">
        <v>28</v>
      </c>
      <c r="D5" s="143" t="s">
        <v>28</v>
      </c>
      <c r="E5" s="143" t="s">
        <v>28</v>
      </c>
    </row>
    <row r="6" spans="1:8" ht="18">
      <c r="A6" s="8">
        <v>1</v>
      </c>
      <c r="B6" s="9" t="s">
        <v>86</v>
      </c>
      <c r="C6" s="10">
        <v>31668511.763300002</v>
      </c>
      <c r="D6" s="10">
        <v>31426107.310199998</v>
      </c>
      <c r="E6" s="11">
        <f>SUM(C6:D6)</f>
        <v>63094619.0735</v>
      </c>
      <c r="H6" s="12"/>
    </row>
    <row r="7" spans="1:8" ht="18">
      <c r="A7" s="8">
        <v>2</v>
      </c>
      <c r="B7" s="9" t="s">
        <v>87</v>
      </c>
      <c r="C7" s="10">
        <v>39945282.417300001</v>
      </c>
      <c r="D7" s="10">
        <v>39639523.990199998</v>
      </c>
      <c r="E7" s="11">
        <f t="shared" ref="E7:E42" si="0">SUM(C7:D7)</f>
        <v>79584806.407499999</v>
      </c>
      <c r="H7" s="12"/>
    </row>
    <row r="8" spans="1:8" ht="18">
      <c r="A8" s="8">
        <v>3</v>
      </c>
      <c r="B8" s="9" t="s">
        <v>88</v>
      </c>
      <c r="C8" s="10">
        <v>53204768.885600001</v>
      </c>
      <c r="D8" s="10">
        <v>52797516.627499998</v>
      </c>
      <c r="E8" s="11">
        <f t="shared" si="0"/>
        <v>106002285.5131</v>
      </c>
      <c r="H8" s="12"/>
    </row>
    <row r="9" spans="1:8" ht="18">
      <c r="A9" s="8">
        <v>4</v>
      </c>
      <c r="B9" s="9" t="s">
        <v>89</v>
      </c>
      <c r="C9" s="10">
        <v>40161150.958400004</v>
      </c>
      <c r="D9" s="10">
        <v>39853740.180200003</v>
      </c>
      <c r="E9" s="11">
        <f t="shared" si="0"/>
        <v>80014891.138600007</v>
      </c>
      <c r="H9" s="12"/>
    </row>
    <row r="10" spans="1:8" ht="18">
      <c r="A10" s="8">
        <v>5</v>
      </c>
      <c r="B10" s="9" t="s">
        <v>90</v>
      </c>
      <c r="C10" s="10">
        <v>45590853.7289</v>
      </c>
      <c r="D10" s="10">
        <v>45241881.663199998</v>
      </c>
      <c r="E10" s="11">
        <f t="shared" si="0"/>
        <v>90832735.392100006</v>
      </c>
      <c r="H10" s="12"/>
    </row>
    <row r="11" spans="1:8" ht="18">
      <c r="A11" s="8">
        <v>6</v>
      </c>
      <c r="B11" s="9" t="s">
        <v>91</v>
      </c>
      <c r="C11" s="10">
        <v>18557146.244899999</v>
      </c>
      <c r="D11" s="10">
        <v>18415101.840500001</v>
      </c>
      <c r="E11" s="11">
        <f t="shared" si="0"/>
        <v>36972248.0854</v>
      </c>
      <c r="H11" s="12"/>
    </row>
    <row r="12" spans="1:8" ht="18">
      <c r="A12" s="8">
        <v>7</v>
      </c>
      <c r="B12" s="9" t="s">
        <v>92</v>
      </c>
      <c r="C12" s="10">
        <v>49609904.895499997</v>
      </c>
      <c r="D12" s="10">
        <v>49230169.278300002</v>
      </c>
      <c r="E12" s="11">
        <f t="shared" si="0"/>
        <v>98840074.173800007</v>
      </c>
      <c r="H12" s="12"/>
    </row>
    <row r="13" spans="1:8" ht="18">
      <c r="A13" s="8">
        <v>8</v>
      </c>
      <c r="B13" s="9" t="s">
        <v>93</v>
      </c>
      <c r="C13" s="10">
        <v>53861489.8138</v>
      </c>
      <c r="D13" s="10">
        <v>53449210.730999999</v>
      </c>
      <c r="E13" s="11">
        <f t="shared" si="0"/>
        <v>107310700.5448</v>
      </c>
      <c r="H13" s="12"/>
    </row>
    <row r="14" spans="1:8" ht="18">
      <c r="A14" s="8">
        <v>9</v>
      </c>
      <c r="B14" s="9" t="s">
        <v>94</v>
      </c>
      <c r="C14" s="10">
        <v>34722806.066399999</v>
      </c>
      <c r="D14" s="10">
        <v>34457022.726899996</v>
      </c>
      <c r="E14" s="11">
        <f t="shared" si="0"/>
        <v>69179828.793300003</v>
      </c>
      <c r="H14" s="12"/>
    </row>
    <row r="15" spans="1:8" ht="18">
      <c r="A15" s="8">
        <v>10</v>
      </c>
      <c r="B15" s="9" t="s">
        <v>95</v>
      </c>
      <c r="C15" s="10">
        <v>44492295.961499996</v>
      </c>
      <c r="D15" s="10">
        <v>44151732.730999999</v>
      </c>
      <c r="E15" s="11">
        <f t="shared" si="0"/>
        <v>88644028.692499995</v>
      </c>
      <c r="H15" s="12"/>
    </row>
    <row r="16" spans="1:8" ht="18">
      <c r="A16" s="8">
        <v>11</v>
      </c>
      <c r="B16" s="9" t="s">
        <v>96</v>
      </c>
      <c r="C16" s="10">
        <v>25685694.134799998</v>
      </c>
      <c r="D16" s="10">
        <v>25489084.7491</v>
      </c>
      <c r="E16" s="11">
        <f t="shared" si="0"/>
        <v>51174778.883900002</v>
      </c>
      <c r="H16" s="12"/>
    </row>
    <row r="17" spans="1:8" ht="18">
      <c r="A17" s="8">
        <v>12</v>
      </c>
      <c r="B17" s="9" t="s">
        <v>97</v>
      </c>
      <c r="C17" s="10">
        <v>34042628.478299998</v>
      </c>
      <c r="D17" s="10">
        <v>33782051.511399999</v>
      </c>
      <c r="E17" s="11">
        <f t="shared" si="0"/>
        <v>67824679.989700004</v>
      </c>
      <c r="H17" s="12"/>
    </row>
    <row r="18" spans="1:8" ht="18">
      <c r="A18" s="8">
        <v>13</v>
      </c>
      <c r="B18" s="9" t="s">
        <v>98</v>
      </c>
      <c r="C18" s="10">
        <v>27031081.545400001</v>
      </c>
      <c r="D18" s="10">
        <v>26824173.984200001</v>
      </c>
      <c r="E18" s="11">
        <f t="shared" si="0"/>
        <v>53855255.529600002</v>
      </c>
      <c r="H18" s="12"/>
    </row>
    <row r="19" spans="1:8" ht="18">
      <c r="A19" s="8">
        <v>14</v>
      </c>
      <c r="B19" s="9" t="s">
        <v>99</v>
      </c>
      <c r="C19" s="10">
        <v>34587816.6457</v>
      </c>
      <c r="D19" s="10">
        <v>34323066.5735</v>
      </c>
      <c r="E19" s="11">
        <f t="shared" si="0"/>
        <v>68910883.2192</v>
      </c>
      <c r="H19" s="12"/>
    </row>
    <row r="20" spans="1:8" ht="18">
      <c r="A20" s="8">
        <v>15</v>
      </c>
      <c r="B20" s="9" t="s">
        <v>100</v>
      </c>
      <c r="C20" s="10">
        <v>23699596.1226</v>
      </c>
      <c r="D20" s="10">
        <v>23518189.188200001</v>
      </c>
      <c r="E20" s="11">
        <f t="shared" si="0"/>
        <v>47217785.310800001</v>
      </c>
      <c r="H20" s="12"/>
    </row>
    <row r="21" spans="1:8" ht="18">
      <c r="A21" s="8">
        <v>16</v>
      </c>
      <c r="B21" s="9" t="s">
        <v>101</v>
      </c>
      <c r="C21" s="10">
        <v>46355368.300800003</v>
      </c>
      <c r="D21" s="10">
        <v>46000544.310800001</v>
      </c>
      <c r="E21" s="11">
        <f t="shared" si="0"/>
        <v>92355912.611599997</v>
      </c>
      <c r="H21" s="12"/>
    </row>
    <row r="22" spans="1:8" ht="18">
      <c r="A22" s="8">
        <v>17</v>
      </c>
      <c r="B22" s="9" t="s">
        <v>102</v>
      </c>
      <c r="C22" s="10">
        <v>48700678.905400001</v>
      </c>
      <c r="D22" s="10">
        <v>48327902.895999998</v>
      </c>
      <c r="E22" s="11">
        <f t="shared" si="0"/>
        <v>97028581.801400006</v>
      </c>
      <c r="H22" s="12"/>
    </row>
    <row r="23" spans="1:8" ht="18">
      <c r="A23" s="8">
        <v>18</v>
      </c>
      <c r="B23" s="9" t="s">
        <v>103</v>
      </c>
      <c r="C23" s="10">
        <v>54768524.898400001</v>
      </c>
      <c r="D23" s="10">
        <v>54349302.977499999</v>
      </c>
      <c r="E23" s="11">
        <f t="shared" si="0"/>
        <v>109117827.8759</v>
      </c>
      <c r="H23" s="12"/>
    </row>
    <row r="24" spans="1:8" ht="18">
      <c r="A24" s="8">
        <v>19</v>
      </c>
      <c r="B24" s="9" t="s">
        <v>104</v>
      </c>
      <c r="C24" s="10">
        <v>87196185.614500001</v>
      </c>
      <c r="D24" s="10">
        <v>86528748.386700004</v>
      </c>
      <c r="E24" s="11">
        <f t="shared" si="0"/>
        <v>173724934.00119999</v>
      </c>
      <c r="H24" s="12"/>
    </row>
    <row r="25" spans="1:8" ht="18">
      <c r="A25" s="8">
        <v>20</v>
      </c>
      <c r="B25" s="9" t="s">
        <v>105</v>
      </c>
      <c r="C25" s="10">
        <v>66383940.312399998</v>
      </c>
      <c r="D25" s="10">
        <v>65875808.990199998</v>
      </c>
      <c r="E25" s="11">
        <f t="shared" si="0"/>
        <v>132259749.3026</v>
      </c>
      <c r="H25" s="12"/>
    </row>
    <row r="26" spans="1:8" ht="18">
      <c r="A26" s="8">
        <v>21</v>
      </c>
      <c r="B26" s="9" t="s">
        <v>106</v>
      </c>
      <c r="C26" s="10">
        <v>41895391.931999996</v>
      </c>
      <c r="D26" s="10">
        <v>41574706.525300004</v>
      </c>
      <c r="E26" s="11">
        <f t="shared" si="0"/>
        <v>83470098.457300007</v>
      </c>
      <c r="H26" s="12"/>
    </row>
    <row r="27" spans="1:8" ht="18">
      <c r="A27" s="8">
        <v>22</v>
      </c>
      <c r="B27" s="9" t="s">
        <v>107</v>
      </c>
      <c r="C27" s="10">
        <v>43301956.336999997</v>
      </c>
      <c r="D27" s="10">
        <v>42970504.479099996</v>
      </c>
      <c r="E27" s="11">
        <f t="shared" si="0"/>
        <v>86272460.816100001</v>
      </c>
      <c r="H27" s="12"/>
    </row>
    <row r="28" spans="1:8" ht="18">
      <c r="A28" s="8">
        <v>23</v>
      </c>
      <c r="B28" s="9" t="s">
        <v>108</v>
      </c>
      <c r="C28" s="10">
        <v>30640669.768300001</v>
      </c>
      <c r="D28" s="10">
        <v>30406132.861400001</v>
      </c>
      <c r="E28" s="11">
        <f t="shared" si="0"/>
        <v>61046802.629699998</v>
      </c>
      <c r="H28" s="12"/>
    </row>
    <row r="29" spans="1:8" ht="18">
      <c r="A29" s="8">
        <v>24</v>
      </c>
      <c r="B29" s="9" t="s">
        <v>109</v>
      </c>
      <c r="C29" s="10">
        <v>52196264.151500002</v>
      </c>
      <c r="D29" s="10">
        <v>51796731.4243</v>
      </c>
      <c r="E29" s="11">
        <f t="shared" si="0"/>
        <v>103992995.5758</v>
      </c>
      <c r="H29" s="12"/>
    </row>
    <row r="30" spans="1:8" ht="18">
      <c r="A30" s="8">
        <v>25</v>
      </c>
      <c r="B30" s="9" t="s">
        <v>110</v>
      </c>
      <c r="C30" s="10">
        <v>27336758.4868</v>
      </c>
      <c r="D30" s="10">
        <v>27127511.142000001</v>
      </c>
      <c r="E30" s="11">
        <f t="shared" si="0"/>
        <v>54464269.628799997</v>
      </c>
      <c r="H30" s="12"/>
    </row>
    <row r="31" spans="1:8" ht="18">
      <c r="A31" s="8">
        <v>26</v>
      </c>
      <c r="B31" s="9" t="s">
        <v>111</v>
      </c>
      <c r="C31" s="10">
        <v>50598231.279899999</v>
      </c>
      <c r="D31" s="10">
        <v>50210930.585500002</v>
      </c>
      <c r="E31" s="11">
        <f t="shared" si="0"/>
        <v>100809161.8654</v>
      </c>
      <c r="H31" s="12"/>
    </row>
    <row r="32" spans="1:8" ht="18">
      <c r="A32" s="8">
        <v>27</v>
      </c>
      <c r="B32" s="9" t="s">
        <v>112</v>
      </c>
      <c r="C32" s="10">
        <v>36096595.250399999</v>
      </c>
      <c r="D32" s="10">
        <v>35820296.3354</v>
      </c>
      <c r="E32" s="11">
        <f t="shared" si="0"/>
        <v>71916891.585800007</v>
      </c>
      <c r="H32" s="12"/>
    </row>
    <row r="33" spans="1:8" ht="18">
      <c r="A33" s="8">
        <v>28</v>
      </c>
      <c r="B33" s="9" t="s">
        <v>113</v>
      </c>
      <c r="C33" s="10">
        <v>34474531.733900003</v>
      </c>
      <c r="D33" s="10">
        <v>34210648.793099999</v>
      </c>
      <c r="E33" s="11">
        <f t="shared" si="0"/>
        <v>68685180.526999995</v>
      </c>
      <c r="H33" s="12"/>
    </row>
    <row r="34" spans="1:8" ht="18">
      <c r="A34" s="8">
        <v>29</v>
      </c>
      <c r="B34" s="9" t="s">
        <v>114</v>
      </c>
      <c r="C34" s="10">
        <v>46696624.860799998</v>
      </c>
      <c r="D34" s="10">
        <v>46339188.745200001</v>
      </c>
      <c r="E34" s="11">
        <f t="shared" si="0"/>
        <v>93035813.606000006</v>
      </c>
      <c r="H34" s="12"/>
    </row>
    <row r="35" spans="1:8" ht="18">
      <c r="A35" s="8">
        <v>30</v>
      </c>
      <c r="B35" s="9" t="s">
        <v>115</v>
      </c>
      <c r="C35" s="10">
        <v>58904148.788400002</v>
      </c>
      <c r="D35" s="10">
        <v>58453271.018200003</v>
      </c>
      <c r="E35" s="11">
        <f t="shared" si="0"/>
        <v>117357419.8066</v>
      </c>
      <c r="H35" s="12"/>
    </row>
    <row r="36" spans="1:8" ht="18">
      <c r="A36" s="8">
        <v>31</v>
      </c>
      <c r="B36" s="9" t="s">
        <v>116</v>
      </c>
      <c r="C36" s="10">
        <v>36925008.962399997</v>
      </c>
      <c r="D36" s="10">
        <v>36642369.011399999</v>
      </c>
      <c r="E36" s="11">
        <f t="shared" si="0"/>
        <v>73567377.973800004</v>
      </c>
      <c r="H36" s="12"/>
    </row>
    <row r="37" spans="1:8" ht="18">
      <c r="A37" s="8">
        <v>32</v>
      </c>
      <c r="B37" s="9" t="s">
        <v>117</v>
      </c>
      <c r="C37" s="10">
        <v>45770595.616800003</v>
      </c>
      <c r="D37" s="10">
        <v>45420247.728799999</v>
      </c>
      <c r="E37" s="11">
        <f t="shared" si="0"/>
        <v>91190843.345599994</v>
      </c>
      <c r="H37" s="12"/>
    </row>
    <row r="38" spans="1:8" ht="18">
      <c r="A38" s="8">
        <v>33</v>
      </c>
      <c r="B38" s="9" t="s">
        <v>118</v>
      </c>
      <c r="C38" s="10">
        <v>46098073.9727</v>
      </c>
      <c r="D38" s="10">
        <v>45745219.424400002</v>
      </c>
      <c r="E38" s="11">
        <f t="shared" si="0"/>
        <v>91843293.397100002</v>
      </c>
      <c r="H38" s="12"/>
    </row>
    <row r="39" spans="1:8" ht="18">
      <c r="A39" s="8">
        <v>34</v>
      </c>
      <c r="B39" s="9" t="s">
        <v>119</v>
      </c>
      <c r="C39" s="10">
        <v>34550660.666500002</v>
      </c>
      <c r="D39" s="10">
        <v>34286195.001900002</v>
      </c>
      <c r="E39" s="11">
        <f t="shared" si="0"/>
        <v>68836855.668400005</v>
      </c>
      <c r="H39" s="12"/>
    </row>
    <row r="40" spans="1:8" ht="18">
      <c r="A40" s="8">
        <v>35</v>
      </c>
      <c r="B40" s="9" t="s">
        <v>120</v>
      </c>
      <c r="C40" s="10">
        <v>34737661.370700002</v>
      </c>
      <c r="D40" s="10">
        <v>34471764.322099999</v>
      </c>
      <c r="E40" s="11">
        <f t="shared" si="0"/>
        <v>69209425.6928</v>
      </c>
      <c r="F40" s="13"/>
      <c r="H40" s="12"/>
    </row>
    <row r="41" spans="1:8" ht="18">
      <c r="A41" s="8">
        <v>36</v>
      </c>
      <c r="B41" s="9" t="s">
        <v>121</v>
      </c>
      <c r="C41" s="10">
        <v>31387799.196199998</v>
      </c>
      <c r="D41" s="10">
        <v>31147543.438000001</v>
      </c>
      <c r="E41" s="11">
        <f t="shared" si="0"/>
        <v>62535342.634199999</v>
      </c>
      <c r="F41" s="13"/>
      <c r="H41" s="12"/>
    </row>
    <row r="42" spans="1:8" ht="18">
      <c r="A42" s="8">
        <v>37</v>
      </c>
      <c r="B42" s="9" t="s">
        <v>928</v>
      </c>
      <c r="C42" s="10">
        <v>13863026.736199999</v>
      </c>
      <c r="D42" s="10">
        <v>13756913.148</v>
      </c>
      <c r="E42" s="11">
        <f t="shared" si="0"/>
        <v>27619939.884199999</v>
      </c>
      <c r="F42" s="14"/>
      <c r="H42" s="12"/>
    </row>
    <row r="43" spans="1:8" ht="17.399999999999999">
      <c r="A43" s="199" t="s">
        <v>43</v>
      </c>
      <c r="B43" s="199"/>
      <c r="C43" s="16">
        <f>SUM(C6:C42)</f>
        <v>1525739724.8044</v>
      </c>
      <c r="D43" s="16">
        <f t="shared" ref="D43:E43" si="1">SUM(D6:D42)</f>
        <v>1514061054.6307001</v>
      </c>
      <c r="E43" s="16">
        <f t="shared" si="1"/>
        <v>3039800779.4351001</v>
      </c>
    </row>
  </sheetData>
  <mergeCells count="4">
    <mergeCell ref="A1:E1"/>
    <mergeCell ref="A2:E2"/>
    <mergeCell ref="A3:E3"/>
    <mergeCell ref="A43:B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MONTHENTRY</vt:lpstr>
      <vt:lpstr>Sum &amp; FG</vt:lpstr>
      <vt:lpstr>State Details (2)</vt:lpstr>
      <vt:lpstr>State Details</vt:lpstr>
      <vt:lpstr>LG Details</vt:lpstr>
      <vt:lpstr>Sumlgcs</vt:lpstr>
      <vt:lpstr>Ecology to States</vt:lpstr>
      <vt:lpstr>ECOLOGY TO INDIVIDUAL LGCS</vt:lpstr>
      <vt:lpstr>Ecology to LGCs</vt:lpstr>
      <vt:lpstr>acctmonth</vt:lpstr>
      <vt:lpstr>previuosmonth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Lucky Ogidan</cp:lastModifiedBy>
  <cp:lastPrinted>2024-05-13T10:09:00Z</cp:lastPrinted>
  <dcterms:created xsi:type="dcterms:W3CDTF">2003-11-12T08:54:00Z</dcterms:created>
  <dcterms:modified xsi:type="dcterms:W3CDTF">2024-06-04T19:40:31Z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BD0B322157484682A9F1CFBD1A67B887_13</vt:lpwstr>
  </property>
  <property fmtid="{D5CDD505-2E9C-101B-9397-08002B2CF9AE}" pid="3" name="KSOProductBuildVer">
    <vt:lpwstr>1033-12.2.0.16731</vt:lpwstr>
  </property>
</Properties>
</file>